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3_4\"/>
    </mc:Choice>
  </mc:AlternateContent>
  <xr:revisionPtr revIDLastSave="0" documentId="13_ncr:1_{5C6AE228-3B20-4127-A16E-0FAA6C6547DE}" xr6:coauthVersionLast="47" xr6:coauthVersionMax="47" xr10:uidLastSave="{00000000-0000-0000-0000-000000000000}"/>
  <bookViews>
    <workbookView xWindow="3348" yWindow="348" windowWidth="23040" windowHeight="11964" activeTab="1" xr2:uid="{89297C98-02B0-4348-AF1F-B3C1DD630065}"/>
  </bookViews>
  <sheets>
    <sheet name="OCENA WNIOSKÓW" sheetId="1" r:id="rId1"/>
    <sheet name="LISTA" sheetId="2" r:id="rId2"/>
    <sheet name="lista z kwotami" sheetId="3" r:id="rId3"/>
  </sheets>
  <definedNames>
    <definedName name="_xlnm._FilterDatabase" localSheetId="1" hidden="1">LISTA!$A$1:$G$24</definedName>
    <definedName name="_xlnm._FilterDatabase" localSheetId="2" hidden="1">'lista z kwotami'!$A$1:$L$24</definedName>
    <definedName name="_xlnm._FilterDatabase" localSheetId="0" hidden="1">'OCENA WNIOSKÓW'!$A$1:$Y$25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F2" i="2"/>
  <c r="E2" i="2"/>
  <c r="T26" i="1"/>
  <c r="P26" i="1"/>
  <c r="S26" i="1"/>
  <c r="G26" i="1"/>
  <c r="X26" i="1"/>
  <c r="M26" i="1"/>
  <c r="T9" i="1"/>
  <c r="T10" i="1"/>
  <c r="T8" i="1"/>
  <c r="T5" i="1"/>
  <c r="T6" i="1"/>
  <c r="T7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4" i="1"/>
  <c r="T3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4" i="1"/>
  <c r="S3" i="1"/>
  <c r="J13" i="3"/>
  <c r="J19" i="3"/>
  <c r="J5" i="3"/>
  <c r="J20" i="3"/>
  <c r="J23" i="3"/>
  <c r="J3" i="3"/>
  <c r="J24" i="3"/>
  <c r="J7" i="3"/>
  <c r="J18" i="3"/>
  <c r="J8" i="3"/>
  <c r="J2" i="3"/>
  <c r="J10" i="3"/>
  <c r="J25" i="3" s="1"/>
  <c r="J11" i="3"/>
  <c r="J22" i="3"/>
  <c r="J15" i="3"/>
  <c r="J16" i="3"/>
  <c r="J6" i="3"/>
  <c r="J4" i="3"/>
  <c r="J12" i="3"/>
  <c r="J9" i="3"/>
  <c r="J14" i="3"/>
  <c r="J17" i="3"/>
  <c r="J21" i="3"/>
  <c r="Y26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4" i="1"/>
  <c r="P3" i="1"/>
  <c r="M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4" i="1"/>
  <c r="G3" i="1"/>
  <c r="F2" i="3"/>
  <c r="F17" i="3"/>
  <c r="F3" i="2"/>
  <c r="F18" i="2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3" i="1"/>
  <c r="F22" i="2" s="1"/>
  <c r="X4" i="1"/>
  <c r="F15" i="2" l="1"/>
  <c r="F14" i="3"/>
  <c r="F10" i="2"/>
  <c r="F9" i="3"/>
  <c r="F13" i="2"/>
  <c r="F12" i="3"/>
  <c r="F5" i="2"/>
  <c r="F4" i="3"/>
  <c r="F6" i="3"/>
  <c r="F7" i="2"/>
  <c r="F17" i="2"/>
  <c r="F16" i="3"/>
  <c r="F16" i="2"/>
  <c r="F15" i="3"/>
  <c r="F24" i="2"/>
  <c r="F22" i="3"/>
  <c r="F12" i="2"/>
  <c r="F11" i="3"/>
  <c r="F11" i="2"/>
  <c r="F10" i="3"/>
  <c r="F9" i="2"/>
  <c r="F8" i="3"/>
  <c r="F18" i="3"/>
  <c r="F19" i="2"/>
  <c r="F8" i="2"/>
  <c r="F7" i="3"/>
  <c r="F25" i="2"/>
  <c r="F24" i="3"/>
  <c r="F4" i="2"/>
  <c r="F3" i="3"/>
  <c r="F23" i="2"/>
  <c r="F23" i="3"/>
  <c r="F21" i="2"/>
  <c r="F20" i="3"/>
  <c r="F5" i="3"/>
  <c r="F6" i="2"/>
  <c r="F20" i="2"/>
  <c r="F19" i="3"/>
  <c r="F14" i="2"/>
  <c r="F13" i="3"/>
  <c r="F21" i="3"/>
  <c r="E22" i="2"/>
  <c r="E23" i="3" l="1"/>
  <c r="E23" i="2"/>
  <c r="E11" i="3"/>
  <c r="E12" i="2"/>
  <c r="E14" i="3"/>
  <c r="E15" i="2"/>
  <c r="E9" i="3"/>
  <c r="E10" i="2"/>
  <c r="E2" i="3"/>
  <c r="E3" i="2"/>
  <c r="E8" i="2"/>
  <c r="E7" i="3"/>
  <c r="E15" i="3"/>
  <c r="E16" i="2"/>
  <c r="E12" i="3"/>
  <c r="E13" i="2"/>
  <c r="E10" i="3"/>
  <c r="E11" i="2"/>
  <c r="E16" i="3"/>
  <c r="E17" i="2"/>
  <c r="E19" i="3"/>
  <c r="E20" i="2"/>
  <c r="E13" i="3"/>
  <c r="E14" i="2"/>
  <c r="E5" i="3"/>
  <c r="E6" i="2"/>
  <c r="E18" i="3"/>
  <c r="E19" i="2"/>
  <c r="E20" i="3"/>
  <c r="E21" i="2"/>
  <c r="E24" i="2"/>
  <c r="E22" i="3"/>
  <c r="E4" i="3"/>
  <c r="E5" i="2"/>
  <c r="E4" i="2"/>
  <c r="E3" i="3"/>
  <c r="E7" i="2"/>
  <c r="E6" i="3"/>
  <c r="E8" i="3"/>
  <c r="E9" i="2"/>
  <c r="E24" i="3"/>
  <c r="E25" i="2"/>
  <c r="E17" i="3"/>
  <c r="E18" i="2"/>
  <c r="E21" i="3"/>
  <c r="Y25" i="1"/>
  <c r="Y24" i="1"/>
  <c r="Y23" i="1"/>
  <c r="Y22" i="1"/>
  <c r="Y21" i="1"/>
  <c r="G14" i="3" l="1"/>
  <c r="G15" i="2"/>
  <c r="G9" i="3"/>
  <c r="G10" i="2"/>
  <c r="G12" i="3"/>
  <c r="G13" i="2"/>
  <c r="G4" i="3"/>
  <c r="G5" i="2"/>
  <c r="G6" i="3"/>
  <c r="G7" i="2"/>
  <c r="Y9" i="1"/>
  <c r="G23" i="3" l="1"/>
  <c r="G23" i="2"/>
  <c r="Y19" i="1"/>
  <c r="Y18" i="1"/>
  <c r="Y13" i="1"/>
  <c r="Y14" i="1"/>
  <c r="Y6" i="1"/>
  <c r="Y7" i="1"/>
  <c r="Y11" i="1"/>
  <c r="Y10" i="1"/>
  <c r="Y15" i="1"/>
  <c r="Y5" i="1"/>
  <c r="Y17" i="1"/>
  <c r="Y3" i="1"/>
  <c r="G22" i="2" s="1"/>
  <c r="Y12" i="1"/>
  <c r="Y16" i="1"/>
  <c r="G24" i="3" l="1"/>
  <c r="G25" i="2"/>
  <c r="G10" i="3"/>
  <c r="G11" i="2"/>
  <c r="G19" i="3"/>
  <c r="G20" i="2"/>
  <c r="G18" i="3"/>
  <c r="G19" i="2"/>
  <c r="G5" i="3"/>
  <c r="G6" i="2"/>
  <c r="G8" i="3"/>
  <c r="G9" i="2"/>
  <c r="G13" i="3"/>
  <c r="G14" i="2"/>
  <c r="G3" i="2"/>
  <c r="G2" i="3"/>
  <c r="G15" i="3"/>
  <c r="G16" i="2"/>
  <c r="G7" i="3"/>
  <c r="G8" i="2"/>
  <c r="G11" i="3"/>
  <c r="G12" i="2"/>
  <c r="G22" i="3"/>
  <c r="G24" i="2"/>
  <c r="G3" i="3"/>
  <c r="G4" i="2"/>
  <c r="G21" i="3"/>
  <c r="Y4" i="1"/>
  <c r="Y8" i="1"/>
  <c r="Y20" i="1"/>
  <c r="G17" i="2" l="1"/>
  <c r="G16" i="3"/>
  <c r="G20" i="3"/>
  <c r="G21" i="2"/>
  <c r="G17" i="3"/>
  <c r="G18" i="2"/>
  <c r="H15" i="3"/>
  <c r="K15" i="3" s="1"/>
  <c r="L15" i="3" s="1"/>
  <c r="H16" i="3"/>
  <c r="K16" i="3" s="1"/>
  <c r="L16" i="3" s="1"/>
  <c r="H24" i="3"/>
  <c r="L24" i="3" s="1"/>
  <c r="H17" i="3"/>
  <c r="L17" i="3" s="1"/>
  <c r="H22" i="3"/>
  <c r="K22" i="3" s="1"/>
  <c r="L22" i="3" s="1"/>
  <c r="H3" i="3"/>
  <c r="K3" i="3" s="1"/>
  <c r="L3" i="3" s="1"/>
  <c r="H9" i="3"/>
  <c r="K9" i="3" s="1"/>
  <c r="L9" i="3" s="1"/>
  <c r="H21" i="3"/>
  <c r="K21" i="3" s="1"/>
  <c r="L21" i="3" s="1"/>
  <c r="H11" i="3"/>
  <c r="K11" i="3" s="1"/>
  <c r="L11" i="3" s="1"/>
  <c r="H10" i="3"/>
  <c r="K10" i="3" s="1"/>
  <c r="L10" i="3" s="1"/>
  <c r="H12" i="3"/>
  <c r="K12" i="3" s="1"/>
  <c r="L12" i="3" s="1"/>
  <c r="H2" i="3"/>
  <c r="L2" i="3" s="1"/>
  <c r="H5" i="3"/>
  <c r="L5" i="3" s="1"/>
  <c r="H7" i="3"/>
  <c r="K7" i="3" s="1"/>
  <c r="L7" i="3" s="1"/>
  <c r="H14" i="3"/>
  <c r="L14" i="3" s="1"/>
  <c r="H23" i="3"/>
  <c r="L23" i="3" s="1"/>
  <c r="H20" i="3"/>
  <c r="K20" i="3" s="1"/>
  <c r="L20" i="3" s="1"/>
  <c r="H4" i="3"/>
  <c r="K4" i="3" s="1"/>
  <c r="L4" i="3" s="1"/>
  <c r="H8" i="3"/>
  <c r="K8" i="3" s="1"/>
  <c r="L8" i="3" s="1"/>
  <c r="H19" i="3"/>
  <c r="L19" i="3" s="1"/>
  <c r="H6" i="3"/>
  <c r="K6" i="3" s="1"/>
  <c r="L6" i="3" s="1"/>
  <c r="H18" i="3"/>
  <c r="L18" i="3" s="1"/>
  <c r="H13" i="3"/>
  <c r="L13" i="3" s="1"/>
</calcChain>
</file>

<file path=xl/sharedStrings.xml><?xml version="1.0" encoding="utf-8"?>
<sst xmlns="http://schemas.openxmlformats.org/spreadsheetml/2006/main" count="321" uniqueCount="84">
  <si>
    <t>numer wniosku</t>
  </si>
  <si>
    <t>nazwa wnioskodawcy</t>
  </si>
  <si>
    <t>nazwa Wydarzenia</t>
  </si>
  <si>
    <t>ocena wartości merytorycznej: BB-L</t>
  </si>
  <si>
    <t>ocena wartości merytorycznej: JR</t>
  </si>
  <si>
    <t>ocena wartości merytorycznej: MK</t>
  </si>
  <si>
    <t>ocena wartości merytorycznej: DC</t>
  </si>
  <si>
    <t>ocena końcowa łącznie</t>
  </si>
  <si>
    <t>ocena wartości formalnej</t>
  </si>
  <si>
    <t xml:space="preserve">OCENA OSTATECZNA </t>
  </si>
  <si>
    <t>kompozytor, utwór</t>
  </si>
  <si>
    <t>w sumie</t>
  </si>
  <si>
    <t>OCENA WARTOŚCI MERYTORYCZNEJ</t>
  </si>
  <si>
    <t>OCENA WARTOŚCI FORMALNEJ</t>
  </si>
  <si>
    <t>OCENA OSTATECZNA</t>
  </si>
  <si>
    <t>NR WNIOSKU</t>
  </si>
  <si>
    <t>PROGRAM</t>
  </si>
  <si>
    <t>NAZWA WNIOSKODAWCY</t>
  </si>
  <si>
    <t>WYDARZENIE</t>
  </si>
  <si>
    <t>netto</t>
  </si>
  <si>
    <t>brutto</t>
  </si>
  <si>
    <t>kwota dofinansowania brutto</t>
  </si>
  <si>
    <t>honoraria</t>
  </si>
  <si>
    <t>dopłata</t>
  </si>
  <si>
    <t>FILHARMONIA ŚWIĘTOKRZYSKA im. Oskara Kolberga</t>
  </si>
  <si>
    <t>Filharmonia Zielonogórska im. T. Bairda</t>
  </si>
  <si>
    <t>ocena wartości merytorycznej: EBM</t>
  </si>
  <si>
    <t>koncert</t>
  </si>
  <si>
    <t>Górecki, Henryk Mikołaj - Symfonia nr 3 'Symfonia pieśni żałosnych'</t>
  </si>
  <si>
    <t>Centrum Edukacji Artystycznej</t>
  </si>
  <si>
    <t>Noskowski, Zygmunt - Step</t>
  </si>
  <si>
    <t>Bacewicz, Grażyna - Uwertura</t>
  </si>
  <si>
    <t>Filharmonia Koszalińska im. St. Moniuszki</t>
  </si>
  <si>
    <t>TUTTI.pl 114_2023_4</t>
  </si>
  <si>
    <t>Filharmonia Opolska im. Józefa Elsnera</t>
  </si>
  <si>
    <t>TUTTI.pl 115_2023_4</t>
  </si>
  <si>
    <t>Szymanowski, Karol - Koncert skrzypcowy nr 1</t>
  </si>
  <si>
    <t>TUTTI.pl 116_2023_4</t>
  </si>
  <si>
    <t>Karłowicz, Mieczysław - Koncert skrzypcowy A-dur [edycja źródłowa]</t>
  </si>
  <si>
    <t>TUTTI.pl 117_2023_4</t>
  </si>
  <si>
    <t>Kurpiński, Karol - Dwie chatki: uwertura do opery</t>
  </si>
  <si>
    <t>TUTTI.pl 118_2023_4</t>
  </si>
  <si>
    <t>Szymanowski, Karol - Stabat Mater</t>
  </si>
  <si>
    <t>TUTTI.pl 119_2023_4</t>
  </si>
  <si>
    <t>Bacewicz, Grażyna - Koncert skrzypcowy nr 1</t>
  </si>
  <si>
    <t>TUTTI.pl 120_2023_4</t>
  </si>
  <si>
    <t>Kurpiński, Karol - Marcinowa w seraju: uwertura</t>
  </si>
  <si>
    <t>TUTTI.pl 121_2023_4</t>
  </si>
  <si>
    <t>Wnuk-Nazarowa, Joanna - Siedem grzechów głównych. Suita buffa</t>
  </si>
  <si>
    <t>koncert (prawykonanie)</t>
  </si>
  <si>
    <t>TUTTI.pl 122_2023_4</t>
  </si>
  <si>
    <t>Chopin, Fryderyk - Koncert fortepianowy nr 2 f-moll</t>
  </si>
  <si>
    <t>TUTTI.pl 123_2023_4</t>
  </si>
  <si>
    <t>Bacewicz, Grażyna - Symfonia nr 3</t>
  </si>
  <si>
    <t>TUTTI.pl 124_2023_4</t>
  </si>
  <si>
    <t>TUTTI.pl 125_2023_4</t>
  </si>
  <si>
    <t>Różycki, Ludomir - Koncert na skrzypce i orkiestrę</t>
  </si>
  <si>
    <t>TUTTI.pl 126_2023_4</t>
  </si>
  <si>
    <t>Kurpiński, Karol - Jadwiga, królowa polska [edycja zródłowa]</t>
  </si>
  <si>
    <t>Stowarzyszenie Muzyki Polskiej</t>
  </si>
  <si>
    <t>TUTTI.pl 127_2023_4</t>
  </si>
  <si>
    <t>Łukaszewski, Paweł - Trinity Concerto</t>
  </si>
  <si>
    <t>Fundacja AVE ARTE</t>
  </si>
  <si>
    <t>TUTTI.pl 128_2023_4</t>
  </si>
  <si>
    <t>Twardowski, Romuald - Tryptyk mariacki</t>
  </si>
  <si>
    <t>TUTTI.pl 129_2023_4</t>
  </si>
  <si>
    <t>Górecki, Henryk Mikołaj - Trzy utwory w dawnym stylu</t>
  </si>
  <si>
    <t>TUTTI.pl 130_2023_4</t>
  </si>
  <si>
    <t>Wieniawski, Henryk - Polonez koncertowy D-dur</t>
  </si>
  <si>
    <t>Polska Filharmonia Bałtycka im. F. Chopina</t>
  </si>
  <si>
    <t>TUTTI.pl 131_2023_4</t>
  </si>
  <si>
    <t>TUTTI.pl 132_2023_4</t>
  </si>
  <si>
    <t>TUTTI.pl 133_2023_4</t>
  </si>
  <si>
    <t>Ptaszyńska, Marta - Koncert na flet i orkiestrę kameralną</t>
  </si>
  <si>
    <t>TUTTI.pl 134_2023_4</t>
  </si>
  <si>
    <t>Filharmonia Sudecka im. J. Wiłkomirskiego</t>
  </si>
  <si>
    <t>TUTTI.pl 135_2023_4</t>
  </si>
  <si>
    <t>Łukaszewski, Paweł - Via Crucis / Droga krzyżowa trzeciego Tysiąclecia</t>
  </si>
  <si>
    <t>TUTTI.pl 136_2023_4</t>
  </si>
  <si>
    <t>Noskowski, Zygmunt - Morskie Oko</t>
  </si>
  <si>
    <t>Bacewicz, Grażyna - I Koncert wiolonczelowy</t>
  </si>
  <si>
    <t>Filharmonia Szczecińska im. M.Karłowicza</t>
  </si>
  <si>
    <t>koncert + dokumentacja</t>
  </si>
  <si>
    <t>TUTTI.pl 137_2023_4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</si>
</sst>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4" fillId="0" borderId="0" applyNumberFormat="0" applyFill="0" applyBorder="0" applyAlignment="0" applyProtection="0"/>
  </cellStyleXfs>
  <cellXfs count="96">
    <xf numFmtId="0" fontId="0" fillId="0" borderId="0" xfId="0"/>
    <xf numFmtId="0" fontId="3" fillId="3" borderId="10" xfId="0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wrapText="1"/>
    </xf>
    <xf numFmtId="0" fontId="3" fillId="5" borderId="10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wrapText="1"/>
    </xf>
    <xf numFmtId="0" fontId="6" fillId="0" borderId="7" xfId="0" applyFont="1" applyBorder="1"/>
    <xf numFmtId="0" fontId="0" fillId="0" borderId="18" xfId="0" applyBorder="1"/>
    <xf numFmtId="0" fontId="0" fillId="0" borderId="7" xfId="0" applyBorder="1"/>
    <xf numFmtId="0" fontId="5" fillId="8" borderId="11" xfId="0" applyFont="1" applyFill="1" applyBorder="1" applyAlignment="1">
      <alignment vertical="top" wrapText="1"/>
    </xf>
    <xf numFmtId="2" fontId="5" fillId="4" borderId="11" xfId="0" applyNumberFormat="1" applyFont="1" applyFill="1" applyBorder="1" applyAlignment="1">
      <alignment vertical="top" wrapText="1"/>
    </xf>
    <xf numFmtId="0" fontId="0" fillId="0" borderId="13" xfId="0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0" fontId="9" fillId="0" borderId="11" xfId="0" applyFont="1" applyBorder="1" applyAlignment="1">
      <alignment vertical="top" wrapText="1"/>
    </xf>
    <xf numFmtId="2" fontId="0" fillId="0" borderId="16" xfId="0" applyNumberFormat="1" applyBorder="1" applyAlignment="1">
      <alignment vertical="top"/>
    </xf>
    <xf numFmtId="2" fontId="0" fillId="0" borderId="15" xfId="0" applyNumberFormat="1" applyBorder="1" applyAlignment="1">
      <alignment vertical="top"/>
    </xf>
    <xf numFmtId="0" fontId="1" fillId="0" borderId="20" xfId="0" applyFont="1" applyBorder="1" applyAlignment="1">
      <alignment vertical="top" wrapText="1"/>
    </xf>
    <xf numFmtId="2" fontId="5" fillId="7" borderId="19" xfId="0" applyNumberFormat="1" applyFont="1" applyFill="1" applyBorder="1" applyAlignment="1">
      <alignment vertical="top" wrapText="1"/>
    </xf>
    <xf numFmtId="2" fontId="1" fillId="0" borderId="11" xfId="0" applyNumberFormat="1" applyFont="1" applyBorder="1" applyAlignment="1">
      <alignment horizontal="center" vertical="top"/>
    </xf>
    <xf numFmtId="2" fontId="1" fillId="0" borderId="11" xfId="0" applyNumberFormat="1" applyFont="1" applyBorder="1" applyAlignment="1">
      <alignment horizontal="right" vertical="top"/>
    </xf>
    <xf numFmtId="2" fontId="0" fillId="0" borderId="0" xfId="0" applyNumberFormat="1"/>
    <xf numFmtId="2" fontId="0" fillId="0" borderId="14" xfId="0" applyNumberFormat="1" applyBorder="1"/>
    <xf numFmtId="2" fontId="0" fillId="0" borderId="7" xfId="0" applyNumberFormat="1" applyBorder="1"/>
    <xf numFmtId="0" fontId="3" fillId="3" borderId="20" xfId="0" applyFont="1" applyFill="1" applyBorder="1"/>
    <xf numFmtId="2" fontId="0" fillId="0" borderId="21" xfId="0" applyNumberFormat="1" applyBorder="1"/>
    <xf numFmtId="0" fontId="0" fillId="0" borderId="7" xfId="0" applyBorder="1" applyAlignment="1">
      <alignment wrapText="1"/>
    </xf>
    <xf numFmtId="0" fontId="2" fillId="2" borderId="22" xfId="0" applyFont="1" applyFill="1" applyBorder="1" applyAlignment="1">
      <alignment horizontal="center" wrapText="1"/>
    </xf>
    <xf numFmtId="49" fontId="2" fillId="2" borderId="23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vertical="center" wrapText="1"/>
    </xf>
    <xf numFmtId="0" fontId="14" fillId="0" borderId="7" xfId="2" applyBorder="1"/>
    <xf numFmtId="0" fontId="8" fillId="0" borderId="24" xfId="0" applyFont="1" applyBorder="1"/>
    <xf numFmtId="0" fontId="3" fillId="3" borderId="11" xfId="0" applyFont="1" applyFill="1" applyBorder="1"/>
    <xf numFmtId="2" fontId="1" fillId="0" borderId="21" xfId="0" applyNumberFormat="1" applyFont="1" applyBorder="1"/>
    <xf numFmtId="0" fontId="7" fillId="0" borderId="26" xfId="0" applyFont="1" applyBorder="1"/>
    <xf numFmtId="0" fontId="6" fillId="0" borderId="0" xfId="0" applyFont="1"/>
    <xf numFmtId="0" fontId="8" fillId="0" borderId="25" xfId="0" applyFon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7" fillId="0" borderId="27" xfId="0" applyFont="1" applyBorder="1"/>
    <xf numFmtId="0" fontId="6" fillId="0" borderId="28" xfId="0" applyFont="1" applyBorder="1"/>
    <xf numFmtId="0" fontId="0" fillId="0" borderId="17" xfId="0" applyBorder="1" applyAlignment="1">
      <alignment wrapText="1"/>
    </xf>
    <xf numFmtId="2" fontId="13" fillId="0" borderId="29" xfId="0" applyNumberFormat="1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2" fontId="15" fillId="0" borderId="30" xfId="0" applyNumberFormat="1" applyFont="1" applyBorder="1"/>
    <xf numFmtId="2" fontId="15" fillId="0" borderId="4" xfId="0" applyNumberFormat="1" applyFont="1" applyBorder="1"/>
    <xf numFmtId="0" fontId="13" fillId="0" borderId="7" xfId="0" applyFont="1" applyBorder="1" applyAlignment="1">
      <alignment horizontal="right"/>
    </xf>
    <xf numFmtId="0" fontId="14" fillId="0" borderId="30" xfId="2" applyBorder="1"/>
    <xf numFmtId="0" fontId="13" fillId="0" borderId="14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31" xfId="0" applyFont="1" applyBorder="1"/>
    <xf numFmtId="0" fontId="8" fillId="0" borderId="7" xfId="0" applyFont="1" applyBorder="1"/>
    <xf numFmtId="0" fontId="6" fillId="0" borderId="7" xfId="0" applyFont="1" applyBorder="1" applyAlignment="1">
      <alignment horizontal="right" wrapText="1"/>
    </xf>
    <xf numFmtId="2" fontId="10" fillId="0" borderId="20" xfId="0" applyNumberFormat="1" applyFont="1" applyBorder="1" applyAlignment="1">
      <alignment vertical="top"/>
    </xf>
    <xf numFmtId="2" fontId="11" fillId="0" borderId="32" xfId="0" applyNumberFormat="1" applyFont="1" applyBorder="1" applyAlignment="1">
      <alignment horizontal="center" vertical="top" wrapText="1"/>
    </xf>
    <xf numFmtId="2" fontId="10" fillId="0" borderId="10" xfId="0" applyNumberFormat="1" applyFont="1" applyBorder="1"/>
    <xf numFmtId="2" fontId="13" fillId="0" borderId="13" xfId="0" applyNumberFormat="1" applyFont="1" applyBorder="1" applyAlignment="1">
      <alignment horizontal="right"/>
    </xf>
    <xf numFmtId="2" fontId="13" fillId="0" borderId="7" xfId="0" applyNumberFormat="1" applyFont="1" applyBorder="1" applyAlignment="1">
      <alignment horizontal="right"/>
    </xf>
    <xf numFmtId="0" fontId="14" fillId="0" borderId="13" xfId="2" applyBorder="1"/>
    <xf numFmtId="0" fontId="13" fillId="0" borderId="13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2" fontId="0" fillId="0" borderId="18" xfId="0" applyNumberFormat="1" applyBorder="1" applyAlignment="1">
      <alignment vertical="top"/>
    </xf>
    <xf numFmtId="0" fontId="0" fillId="0" borderId="33" xfId="0" applyBorder="1"/>
    <xf numFmtId="0" fontId="14" fillId="0" borderId="6" xfId="2" applyBorder="1"/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6" fillId="0" borderId="6" xfId="0" applyFont="1" applyBorder="1" applyAlignment="1">
      <alignment horizontal="right" wrapText="1"/>
    </xf>
    <xf numFmtId="0" fontId="8" fillId="0" borderId="6" xfId="0" applyFont="1" applyBorder="1"/>
    <xf numFmtId="0" fontId="6" fillId="0" borderId="6" xfId="0" applyFont="1" applyBorder="1"/>
    <xf numFmtId="0" fontId="8" fillId="0" borderId="36" xfId="0" applyFont="1" applyBorder="1"/>
    <xf numFmtId="2" fontId="0" fillId="0" borderId="37" xfId="0" applyNumberFormat="1" applyBorder="1"/>
    <xf numFmtId="0" fontId="0" fillId="0" borderId="34" xfId="0" applyBorder="1"/>
    <xf numFmtId="0" fontId="0" fillId="0" borderId="6" xfId="0" applyBorder="1"/>
    <xf numFmtId="0" fontId="7" fillId="0" borderId="35" xfId="0" applyFont="1" applyBorder="1"/>
    <xf numFmtId="2" fontId="1" fillId="0" borderId="37" xfId="0" applyNumberFormat="1" applyFont="1" applyBorder="1"/>
    <xf numFmtId="0" fontId="7" fillId="0" borderId="7" xfId="0" applyFont="1" applyBorder="1"/>
    <xf numFmtId="2" fontId="1" fillId="0" borderId="7" xfId="0" applyNumberFormat="1" applyFont="1" applyBorder="1"/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2" fontId="4" fillId="4" borderId="6" xfId="0" applyNumberFormat="1" applyFont="1" applyFill="1" applyBorder="1" applyAlignment="1">
      <alignment horizontal="center" vertical="top" wrapText="1"/>
    </xf>
    <xf numFmtId="2" fontId="4" fillId="4" borderId="12" xfId="0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center" vertical="top" wrapText="1"/>
    </xf>
    <xf numFmtId="2" fontId="5" fillId="6" borderId="11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0" xfId="0" applyBorder="1"/>
    <xf numFmtId="0" fontId="0" fillId="0" borderId="0" xfId="0" applyBorder="1" applyAlignment="1">
      <alignment wrapText="1"/>
    </xf>
  </cellXfs>
  <cellStyles count="3">
    <cellStyle name="Hiperłącze" xfId="2" builtinId="8"/>
    <cellStyle name="Normalny" xfId="0" builtinId="0"/>
    <cellStyle name="Normalny 2" xfId="1" xr:uid="{560389C2-D9F9-4E3E-A05F-68C30F971D8C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5DDD-125B-4B07-A463-46F3755C6014}">
  <dimension ref="A1:Y26"/>
  <sheetViews>
    <sheetView zoomScale="68" zoomScaleNormal="68" workbookViewId="0">
      <pane ySplit="2" topLeftCell="A24" activePane="bottomLeft" state="frozen"/>
      <selection pane="bottomLeft" activeCell="A26" sqref="A26:D26"/>
    </sheetView>
  </sheetViews>
  <sheetFormatPr defaultRowHeight="30" customHeight="1" x14ac:dyDescent="0.3"/>
  <cols>
    <col min="1" max="1" width="33.33203125" customWidth="1"/>
    <col min="2" max="3" width="20.33203125" customWidth="1"/>
    <col min="4" max="4" width="17.77734375" customWidth="1"/>
    <col min="5" max="19" width="8.88671875" customWidth="1"/>
    <col min="20" max="20" width="9.88671875" customWidth="1"/>
    <col min="21" max="21" width="8.88671875" customWidth="1"/>
    <col min="22" max="22" width="8.44140625" customWidth="1"/>
    <col min="23" max="23" width="8.77734375" customWidth="1"/>
    <col min="24" max="24" width="8.88671875" customWidth="1"/>
    <col min="25" max="25" width="10.5546875" customWidth="1"/>
  </cols>
  <sheetData>
    <row r="1" spans="1:25" ht="30" customHeight="1" x14ac:dyDescent="0.3">
      <c r="A1" s="88" t="s">
        <v>0</v>
      </c>
      <c r="B1" s="27"/>
      <c r="C1" s="90" t="s">
        <v>1</v>
      </c>
      <c r="D1" s="92" t="s">
        <v>2</v>
      </c>
      <c r="E1" s="79" t="s">
        <v>3</v>
      </c>
      <c r="F1" s="79"/>
      <c r="G1" s="80"/>
      <c r="H1" s="79" t="s">
        <v>26</v>
      </c>
      <c r="I1" s="79"/>
      <c r="J1" s="80"/>
      <c r="K1" s="78" t="s">
        <v>4</v>
      </c>
      <c r="L1" s="79"/>
      <c r="M1" s="80"/>
      <c r="N1" s="78" t="s">
        <v>5</v>
      </c>
      <c r="O1" s="79"/>
      <c r="P1" s="80"/>
      <c r="Q1" s="78" t="s">
        <v>6</v>
      </c>
      <c r="R1" s="79"/>
      <c r="S1" s="80"/>
      <c r="T1" s="81" t="s">
        <v>7</v>
      </c>
      <c r="U1" s="83" t="s">
        <v>8</v>
      </c>
      <c r="V1" s="84"/>
      <c r="W1" s="84"/>
      <c r="X1" s="85"/>
      <c r="Y1" s="86" t="s">
        <v>9</v>
      </c>
    </row>
    <row r="2" spans="1:25" ht="30" customHeight="1" thickBot="1" x14ac:dyDescent="0.35">
      <c r="A2" s="89"/>
      <c r="B2" s="28" t="s">
        <v>10</v>
      </c>
      <c r="C2" s="91"/>
      <c r="D2" s="93"/>
      <c r="E2" s="1">
        <v>1</v>
      </c>
      <c r="F2" s="2">
        <v>2</v>
      </c>
      <c r="G2" s="3" t="s">
        <v>11</v>
      </c>
      <c r="H2" s="24">
        <v>1</v>
      </c>
      <c r="I2" s="2">
        <v>2</v>
      </c>
      <c r="J2" s="3" t="s">
        <v>11</v>
      </c>
      <c r="K2" s="32">
        <v>1</v>
      </c>
      <c r="L2" s="2">
        <v>2</v>
      </c>
      <c r="M2" s="3" t="s">
        <v>11</v>
      </c>
      <c r="N2" s="32">
        <v>1</v>
      </c>
      <c r="O2" s="2">
        <v>2</v>
      </c>
      <c r="P2" s="3" t="s">
        <v>11</v>
      </c>
      <c r="Q2" s="1">
        <v>1</v>
      </c>
      <c r="R2" s="2">
        <v>2</v>
      </c>
      <c r="S2" s="3" t="s">
        <v>11</v>
      </c>
      <c r="T2" s="82"/>
      <c r="U2" s="4">
        <v>1</v>
      </c>
      <c r="V2" s="5">
        <v>2</v>
      </c>
      <c r="W2" s="5">
        <v>3</v>
      </c>
      <c r="X2" s="6" t="s">
        <v>11</v>
      </c>
      <c r="Y2" s="87"/>
    </row>
    <row r="3" spans="1:25" ht="43.2" customHeight="1" x14ac:dyDescent="0.3">
      <c r="A3" s="48" t="s">
        <v>33</v>
      </c>
      <c r="B3" s="49" t="s">
        <v>31</v>
      </c>
      <c r="C3" s="50" t="s">
        <v>34</v>
      </c>
      <c r="D3" s="42" t="s">
        <v>27</v>
      </c>
      <c r="E3" s="53">
        <v>42</v>
      </c>
      <c r="F3" s="53">
        <v>23</v>
      </c>
      <c r="G3" s="51">
        <f>E3+F3</f>
        <v>65</v>
      </c>
      <c r="H3" s="41">
        <v>30</v>
      </c>
      <c r="I3" s="35">
        <v>6</v>
      </c>
      <c r="J3" s="51">
        <f>H3+I3</f>
        <v>36</v>
      </c>
      <c r="K3" s="41">
        <v>40</v>
      </c>
      <c r="L3" s="35">
        <v>15</v>
      </c>
      <c r="M3" s="51">
        <f>K3+L3</f>
        <v>55</v>
      </c>
      <c r="N3" s="41">
        <v>20</v>
      </c>
      <c r="O3" s="35">
        <v>10</v>
      </c>
      <c r="P3" s="36">
        <f>N3+O3</f>
        <v>30</v>
      </c>
      <c r="Q3" s="41">
        <v>30</v>
      </c>
      <c r="R3" s="35">
        <v>15</v>
      </c>
      <c r="S3" s="36">
        <f>Q3+R3</f>
        <v>45</v>
      </c>
      <c r="T3" s="25">
        <f>(G3+J3+M3+P3+S3)/5</f>
        <v>46.2</v>
      </c>
      <c r="U3" s="37">
        <v>8</v>
      </c>
      <c r="V3" s="38"/>
      <c r="W3" s="39">
        <v>6</v>
      </c>
      <c r="X3" s="40">
        <f>U3+V3+W3</f>
        <v>14</v>
      </c>
      <c r="Y3" s="33">
        <f>T3+X3</f>
        <v>60.2</v>
      </c>
    </row>
    <row r="4" spans="1:25" ht="45.6" customHeight="1" x14ac:dyDescent="0.3">
      <c r="A4" s="30" t="s">
        <v>35</v>
      </c>
      <c r="B4" s="29" t="s">
        <v>36</v>
      </c>
      <c r="C4" s="26" t="s">
        <v>34</v>
      </c>
      <c r="D4" s="26" t="s">
        <v>27</v>
      </c>
      <c r="E4" s="53">
        <v>44</v>
      </c>
      <c r="F4" s="53">
        <v>23</v>
      </c>
      <c r="G4" s="52">
        <f t="shared" ref="G4:G26" si="0">E4+F4</f>
        <v>67</v>
      </c>
      <c r="H4" s="7">
        <v>29</v>
      </c>
      <c r="I4" s="7">
        <v>7</v>
      </c>
      <c r="J4" s="52">
        <f t="shared" ref="J4:J25" si="1">H4+I4</f>
        <v>36</v>
      </c>
      <c r="K4" s="7">
        <v>45</v>
      </c>
      <c r="L4" s="7">
        <v>15</v>
      </c>
      <c r="M4" s="52">
        <f t="shared" ref="M4:M26" si="2">K4+L4</f>
        <v>60</v>
      </c>
      <c r="N4" s="7">
        <v>30</v>
      </c>
      <c r="O4" s="7">
        <v>15</v>
      </c>
      <c r="P4" s="31">
        <f>N4+O4</f>
        <v>45</v>
      </c>
      <c r="Q4" s="7">
        <v>20</v>
      </c>
      <c r="R4" s="7">
        <v>10</v>
      </c>
      <c r="S4" s="31">
        <f>Q4+R4</f>
        <v>30</v>
      </c>
      <c r="T4" s="25">
        <f>(G4+J4+M4+P4+S4)/5</f>
        <v>47.6</v>
      </c>
      <c r="U4" s="8">
        <v>8</v>
      </c>
      <c r="V4" s="9"/>
      <c r="W4" s="9">
        <v>6</v>
      </c>
      <c r="X4" s="34">
        <f>U4+V4+W4</f>
        <v>14</v>
      </c>
      <c r="Y4" s="33">
        <f t="shared" ref="Y4:Y20" si="3">T4+X4</f>
        <v>61.6</v>
      </c>
    </row>
    <row r="5" spans="1:25" ht="52.8" customHeight="1" x14ac:dyDescent="0.3">
      <c r="A5" s="30" t="s">
        <v>37</v>
      </c>
      <c r="B5" s="29" t="s">
        <v>38</v>
      </c>
      <c r="C5" s="26" t="s">
        <v>29</v>
      </c>
      <c r="D5" s="26" t="s">
        <v>27</v>
      </c>
      <c r="E5" s="53">
        <v>49</v>
      </c>
      <c r="F5" s="53">
        <v>24</v>
      </c>
      <c r="G5" s="52">
        <f t="shared" si="0"/>
        <v>73</v>
      </c>
      <c r="H5" s="7">
        <v>29</v>
      </c>
      <c r="I5" s="7">
        <v>6</v>
      </c>
      <c r="J5" s="52">
        <f t="shared" si="1"/>
        <v>35</v>
      </c>
      <c r="K5" s="7">
        <v>42</v>
      </c>
      <c r="L5" s="7">
        <v>12</v>
      </c>
      <c r="M5" s="52">
        <f t="shared" si="2"/>
        <v>54</v>
      </c>
      <c r="N5" s="7">
        <v>40</v>
      </c>
      <c r="O5" s="7">
        <v>20</v>
      </c>
      <c r="P5" s="31">
        <f t="shared" ref="P5:P26" si="4">N5+O5</f>
        <v>60</v>
      </c>
      <c r="Q5" s="7">
        <v>20</v>
      </c>
      <c r="R5" s="7">
        <v>10</v>
      </c>
      <c r="S5" s="31">
        <f t="shared" ref="S5:S26" si="5">Q5+R5</f>
        <v>30</v>
      </c>
      <c r="T5" s="25">
        <f t="shared" ref="T5:T25" si="6">(G5+J5+M5+P5+S5)/5</f>
        <v>50.4</v>
      </c>
      <c r="U5" s="8">
        <v>9</v>
      </c>
      <c r="V5" s="9"/>
      <c r="W5" s="9">
        <v>6</v>
      </c>
      <c r="X5" s="34">
        <f t="shared" ref="X5:X26" si="7">U5+V5+W5</f>
        <v>15</v>
      </c>
      <c r="Y5" s="33">
        <f t="shared" si="3"/>
        <v>65.400000000000006</v>
      </c>
    </row>
    <row r="6" spans="1:25" ht="46.2" customHeight="1" x14ac:dyDescent="0.3">
      <c r="A6" s="30" t="s">
        <v>39</v>
      </c>
      <c r="B6" s="29" t="s">
        <v>40</v>
      </c>
      <c r="C6" s="26" t="s">
        <v>29</v>
      </c>
      <c r="D6" s="26" t="s">
        <v>27</v>
      </c>
      <c r="E6" s="53">
        <v>42</v>
      </c>
      <c r="F6" s="53">
        <v>24</v>
      </c>
      <c r="G6" s="52">
        <f t="shared" si="0"/>
        <v>66</v>
      </c>
      <c r="H6" s="7">
        <v>26</v>
      </c>
      <c r="I6" s="7">
        <v>6</v>
      </c>
      <c r="J6" s="52">
        <f t="shared" si="1"/>
        <v>32</v>
      </c>
      <c r="K6" s="7">
        <v>38</v>
      </c>
      <c r="L6" s="7">
        <v>12</v>
      </c>
      <c r="M6" s="52">
        <f t="shared" si="2"/>
        <v>50</v>
      </c>
      <c r="N6" s="7">
        <v>20</v>
      </c>
      <c r="O6" s="7">
        <v>20</v>
      </c>
      <c r="P6" s="31">
        <f t="shared" si="4"/>
        <v>40</v>
      </c>
      <c r="Q6" s="7">
        <v>30</v>
      </c>
      <c r="R6" s="7">
        <v>10</v>
      </c>
      <c r="S6" s="31">
        <f t="shared" si="5"/>
        <v>40</v>
      </c>
      <c r="T6" s="25">
        <f t="shared" si="6"/>
        <v>45.6</v>
      </c>
      <c r="U6" s="8">
        <v>9</v>
      </c>
      <c r="V6" s="9"/>
      <c r="W6" s="9">
        <v>6</v>
      </c>
      <c r="X6" s="34">
        <f t="shared" si="7"/>
        <v>15</v>
      </c>
      <c r="Y6" s="33">
        <f t="shared" si="3"/>
        <v>60.6</v>
      </c>
    </row>
    <row r="7" spans="1:25" ht="48.6" customHeight="1" x14ac:dyDescent="0.3">
      <c r="A7" s="30" t="s">
        <v>41</v>
      </c>
      <c r="B7" s="29" t="s">
        <v>42</v>
      </c>
      <c r="C7" s="26" t="s">
        <v>29</v>
      </c>
      <c r="D7" s="26" t="s">
        <v>27</v>
      </c>
      <c r="E7" s="53">
        <v>50</v>
      </c>
      <c r="F7" s="53">
        <v>25</v>
      </c>
      <c r="G7" s="52">
        <f t="shared" si="0"/>
        <v>75</v>
      </c>
      <c r="H7" s="7">
        <v>31</v>
      </c>
      <c r="I7" s="7">
        <v>6</v>
      </c>
      <c r="J7" s="52">
        <f t="shared" si="1"/>
        <v>37</v>
      </c>
      <c r="K7" s="7">
        <v>48</v>
      </c>
      <c r="L7" s="7">
        <v>14</v>
      </c>
      <c r="M7" s="52">
        <f t="shared" si="2"/>
        <v>62</v>
      </c>
      <c r="N7" s="7">
        <v>50</v>
      </c>
      <c r="O7" s="7">
        <v>20</v>
      </c>
      <c r="P7" s="31">
        <f t="shared" si="4"/>
        <v>70</v>
      </c>
      <c r="Q7" s="7">
        <v>25</v>
      </c>
      <c r="R7" s="7">
        <v>10</v>
      </c>
      <c r="S7" s="31">
        <f t="shared" si="5"/>
        <v>35</v>
      </c>
      <c r="T7" s="25">
        <f t="shared" si="6"/>
        <v>55.8</v>
      </c>
      <c r="U7" s="8">
        <v>9</v>
      </c>
      <c r="V7" s="9"/>
      <c r="W7" s="9">
        <v>6</v>
      </c>
      <c r="X7" s="34">
        <f t="shared" si="7"/>
        <v>15</v>
      </c>
      <c r="Y7" s="33">
        <f t="shared" si="3"/>
        <v>70.8</v>
      </c>
    </row>
    <row r="8" spans="1:25" ht="63" customHeight="1" x14ac:dyDescent="0.3">
      <c r="A8" s="30" t="s">
        <v>43</v>
      </c>
      <c r="B8" s="29" t="s">
        <v>44</v>
      </c>
      <c r="C8" s="26" t="s">
        <v>24</v>
      </c>
      <c r="D8" s="26" t="s">
        <v>27</v>
      </c>
      <c r="E8" s="53">
        <v>48</v>
      </c>
      <c r="F8" s="53">
        <v>23</v>
      </c>
      <c r="G8" s="52">
        <f t="shared" si="0"/>
        <v>71</v>
      </c>
      <c r="H8" s="7">
        <v>30</v>
      </c>
      <c r="I8" s="7">
        <v>6</v>
      </c>
      <c r="J8" s="52">
        <f t="shared" si="1"/>
        <v>36</v>
      </c>
      <c r="K8" s="7"/>
      <c r="L8" s="7"/>
      <c r="M8" s="52">
        <f t="shared" si="2"/>
        <v>0</v>
      </c>
      <c r="N8" s="7">
        <v>30</v>
      </c>
      <c r="O8" s="7">
        <v>15</v>
      </c>
      <c r="P8" s="31">
        <f t="shared" si="4"/>
        <v>45</v>
      </c>
      <c r="Q8" s="7">
        <v>20</v>
      </c>
      <c r="R8" s="7">
        <v>10</v>
      </c>
      <c r="S8" s="31">
        <f t="shared" si="5"/>
        <v>30</v>
      </c>
      <c r="T8" s="25">
        <f>(G8+J8+M8+P8+S8)/4</f>
        <v>45.5</v>
      </c>
      <c r="U8" s="8">
        <v>9</v>
      </c>
      <c r="V8" s="9"/>
      <c r="W8" s="9">
        <v>6</v>
      </c>
      <c r="X8" s="34">
        <f t="shared" si="7"/>
        <v>15</v>
      </c>
      <c r="Y8" s="33">
        <f t="shared" si="3"/>
        <v>60.5</v>
      </c>
    </row>
    <row r="9" spans="1:25" ht="52.8" customHeight="1" x14ac:dyDescent="0.3">
      <c r="A9" s="30" t="s">
        <v>45</v>
      </c>
      <c r="B9" s="29" t="s">
        <v>46</v>
      </c>
      <c r="C9" s="26" t="s">
        <v>24</v>
      </c>
      <c r="D9" s="26" t="s">
        <v>27</v>
      </c>
      <c r="E9" s="53">
        <v>45</v>
      </c>
      <c r="F9" s="53">
        <v>23</v>
      </c>
      <c r="G9" s="52">
        <f t="shared" si="0"/>
        <v>68</v>
      </c>
      <c r="H9" s="7">
        <v>23</v>
      </c>
      <c r="I9" s="7">
        <v>6</v>
      </c>
      <c r="J9" s="52">
        <f t="shared" si="1"/>
        <v>29</v>
      </c>
      <c r="K9" s="7"/>
      <c r="L9" s="7"/>
      <c r="M9" s="52">
        <f t="shared" si="2"/>
        <v>0</v>
      </c>
      <c r="N9" s="7">
        <v>20</v>
      </c>
      <c r="O9" s="7">
        <v>20</v>
      </c>
      <c r="P9" s="31">
        <f t="shared" si="4"/>
        <v>40</v>
      </c>
      <c r="Q9" s="7">
        <v>30</v>
      </c>
      <c r="R9" s="7">
        <v>10</v>
      </c>
      <c r="S9" s="31">
        <f t="shared" si="5"/>
        <v>40</v>
      </c>
      <c r="T9" s="25">
        <f>(G9+J9+M9+P9+S9)/4</f>
        <v>44.25</v>
      </c>
      <c r="U9" s="8">
        <v>9</v>
      </c>
      <c r="V9" s="9"/>
      <c r="W9" s="9">
        <v>6</v>
      </c>
      <c r="X9" s="34">
        <f t="shared" si="7"/>
        <v>15</v>
      </c>
      <c r="Y9" s="33">
        <f t="shared" si="3"/>
        <v>59.25</v>
      </c>
    </row>
    <row r="10" spans="1:25" ht="54.6" customHeight="1" x14ac:dyDescent="0.3">
      <c r="A10" s="30" t="s">
        <v>47</v>
      </c>
      <c r="B10" s="29" t="s">
        <v>48</v>
      </c>
      <c r="C10" s="26" t="s">
        <v>24</v>
      </c>
      <c r="D10" s="26" t="s">
        <v>49</v>
      </c>
      <c r="E10" s="53">
        <v>50</v>
      </c>
      <c r="F10" s="53">
        <v>25</v>
      </c>
      <c r="G10" s="52">
        <f t="shared" si="0"/>
        <v>75</v>
      </c>
      <c r="H10" s="7">
        <v>27</v>
      </c>
      <c r="I10" s="7">
        <v>7</v>
      </c>
      <c r="J10" s="52">
        <f t="shared" si="1"/>
        <v>34</v>
      </c>
      <c r="K10" s="7"/>
      <c r="L10" s="7"/>
      <c r="M10" s="52">
        <f t="shared" si="2"/>
        <v>0</v>
      </c>
      <c r="N10" s="7">
        <v>45</v>
      </c>
      <c r="O10" s="7">
        <v>20</v>
      </c>
      <c r="P10" s="31">
        <f t="shared" si="4"/>
        <v>65</v>
      </c>
      <c r="Q10" s="7">
        <v>35</v>
      </c>
      <c r="R10" s="7">
        <v>20</v>
      </c>
      <c r="S10" s="31">
        <f t="shared" si="5"/>
        <v>55</v>
      </c>
      <c r="T10" s="25">
        <f>(G10+J10+M10+P10+S10)/4</f>
        <v>57.25</v>
      </c>
      <c r="U10" s="8">
        <v>9</v>
      </c>
      <c r="V10" s="9"/>
      <c r="W10" s="9">
        <v>6</v>
      </c>
      <c r="X10" s="34">
        <f t="shared" si="7"/>
        <v>15</v>
      </c>
      <c r="Y10" s="33">
        <f t="shared" si="3"/>
        <v>72.25</v>
      </c>
    </row>
    <row r="11" spans="1:25" ht="42.6" customHeight="1" x14ac:dyDescent="0.3">
      <c r="A11" s="30" t="s">
        <v>50</v>
      </c>
      <c r="B11" s="29" t="s">
        <v>51</v>
      </c>
      <c r="C11" s="26" t="s">
        <v>32</v>
      </c>
      <c r="D11" s="26" t="s">
        <v>27</v>
      </c>
      <c r="E11" s="53">
        <v>35</v>
      </c>
      <c r="F11" s="53">
        <v>20</v>
      </c>
      <c r="G11" s="52">
        <f t="shared" si="0"/>
        <v>55</v>
      </c>
      <c r="H11" s="7">
        <v>26</v>
      </c>
      <c r="I11" s="7">
        <v>8.5</v>
      </c>
      <c r="J11" s="52">
        <f t="shared" si="1"/>
        <v>34.5</v>
      </c>
      <c r="K11" s="7">
        <v>38</v>
      </c>
      <c r="L11" s="7">
        <v>12</v>
      </c>
      <c r="M11" s="52">
        <f t="shared" si="2"/>
        <v>50</v>
      </c>
      <c r="N11" s="7">
        <v>30</v>
      </c>
      <c r="O11" s="7">
        <v>20</v>
      </c>
      <c r="P11" s="31">
        <f t="shared" si="4"/>
        <v>50</v>
      </c>
      <c r="Q11" s="7">
        <v>20</v>
      </c>
      <c r="R11" s="7">
        <v>10</v>
      </c>
      <c r="S11" s="31">
        <f t="shared" si="5"/>
        <v>30</v>
      </c>
      <c r="T11" s="25">
        <f t="shared" si="6"/>
        <v>43.9</v>
      </c>
      <c r="U11" s="8">
        <v>7</v>
      </c>
      <c r="V11" s="9"/>
      <c r="W11" s="9">
        <v>6</v>
      </c>
      <c r="X11" s="34">
        <f t="shared" si="7"/>
        <v>13</v>
      </c>
      <c r="Y11" s="33">
        <f t="shared" si="3"/>
        <v>56.9</v>
      </c>
    </row>
    <row r="12" spans="1:25" ht="55.8" customHeight="1" x14ac:dyDescent="0.3">
      <c r="A12" s="30" t="s">
        <v>52</v>
      </c>
      <c r="B12" s="29" t="s">
        <v>53</v>
      </c>
      <c r="C12" s="26" t="s">
        <v>32</v>
      </c>
      <c r="D12" s="26" t="s">
        <v>27</v>
      </c>
      <c r="E12" s="53">
        <v>49</v>
      </c>
      <c r="F12" s="53">
        <v>24</v>
      </c>
      <c r="G12" s="52">
        <f t="shared" si="0"/>
        <v>73</v>
      </c>
      <c r="H12" s="7">
        <v>32</v>
      </c>
      <c r="I12" s="7">
        <v>8.5</v>
      </c>
      <c r="J12" s="52">
        <f>H12+I12</f>
        <v>40.5</v>
      </c>
      <c r="K12" s="7">
        <v>47</v>
      </c>
      <c r="L12" s="7">
        <v>12</v>
      </c>
      <c r="M12" s="52">
        <f>K12+L12</f>
        <v>59</v>
      </c>
      <c r="N12" s="7">
        <v>30</v>
      </c>
      <c r="O12" s="7">
        <v>20</v>
      </c>
      <c r="P12" s="31">
        <f t="shared" si="4"/>
        <v>50</v>
      </c>
      <c r="Q12" s="7">
        <v>40</v>
      </c>
      <c r="R12" s="7">
        <v>20</v>
      </c>
      <c r="S12" s="31">
        <f t="shared" si="5"/>
        <v>60</v>
      </c>
      <c r="T12" s="25">
        <f t="shared" si="6"/>
        <v>56.5</v>
      </c>
      <c r="U12" s="8">
        <v>7</v>
      </c>
      <c r="V12" s="9"/>
      <c r="W12" s="9">
        <v>6</v>
      </c>
      <c r="X12" s="34">
        <f t="shared" si="7"/>
        <v>13</v>
      </c>
      <c r="Y12" s="33">
        <f t="shared" si="3"/>
        <v>69.5</v>
      </c>
    </row>
    <row r="13" spans="1:25" ht="39.6" customHeight="1" x14ac:dyDescent="0.3">
      <c r="A13" s="30" t="s">
        <v>54</v>
      </c>
      <c r="B13" s="29" t="s">
        <v>30</v>
      </c>
      <c r="C13" s="26" t="s">
        <v>32</v>
      </c>
      <c r="D13" s="26" t="s">
        <v>27</v>
      </c>
      <c r="E13" s="53">
        <v>48</v>
      </c>
      <c r="F13" s="53">
        <v>23</v>
      </c>
      <c r="G13" s="52">
        <f t="shared" si="0"/>
        <v>71</v>
      </c>
      <c r="H13" s="7">
        <v>24</v>
      </c>
      <c r="I13" s="7">
        <v>8.5</v>
      </c>
      <c r="J13" s="52">
        <f t="shared" si="1"/>
        <v>32.5</v>
      </c>
      <c r="K13" s="7">
        <v>43</v>
      </c>
      <c r="L13" s="7">
        <v>12</v>
      </c>
      <c r="M13" s="52">
        <f t="shared" si="2"/>
        <v>55</v>
      </c>
      <c r="N13" s="7">
        <v>25</v>
      </c>
      <c r="O13" s="7">
        <v>20</v>
      </c>
      <c r="P13" s="31">
        <f t="shared" si="4"/>
        <v>45</v>
      </c>
      <c r="Q13" s="7">
        <v>25</v>
      </c>
      <c r="R13" s="7">
        <v>10</v>
      </c>
      <c r="S13" s="31">
        <f t="shared" si="5"/>
        <v>35</v>
      </c>
      <c r="T13" s="25">
        <f t="shared" si="6"/>
        <v>47.7</v>
      </c>
      <c r="U13" s="8">
        <v>7</v>
      </c>
      <c r="V13" s="9"/>
      <c r="W13" s="9">
        <v>6</v>
      </c>
      <c r="X13" s="34">
        <f t="shared" si="7"/>
        <v>13</v>
      </c>
      <c r="Y13" s="33">
        <f t="shared" si="3"/>
        <v>60.7</v>
      </c>
    </row>
    <row r="14" spans="1:25" ht="44.4" customHeight="1" x14ac:dyDescent="0.3">
      <c r="A14" s="30" t="s">
        <v>55</v>
      </c>
      <c r="B14" s="29" t="s">
        <v>56</v>
      </c>
      <c r="C14" s="26" t="s">
        <v>32</v>
      </c>
      <c r="D14" s="26" t="s">
        <v>27</v>
      </c>
      <c r="E14" s="53">
        <v>50</v>
      </c>
      <c r="F14" s="53">
        <v>25</v>
      </c>
      <c r="G14" s="52">
        <f t="shared" si="0"/>
        <v>75</v>
      </c>
      <c r="H14" s="7">
        <v>32</v>
      </c>
      <c r="I14" s="7">
        <v>8.5</v>
      </c>
      <c r="J14" s="52">
        <f>H14+I14</f>
        <v>40.5</v>
      </c>
      <c r="K14" s="7">
        <v>45</v>
      </c>
      <c r="L14" s="7">
        <v>12</v>
      </c>
      <c r="M14" s="52">
        <f>K14+L14</f>
        <v>57</v>
      </c>
      <c r="N14" s="7">
        <v>40</v>
      </c>
      <c r="O14" s="7">
        <v>20</v>
      </c>
      <c r="P14" s="31">
        <f t="shared" si="4"/>
        <v>60</v>
      </c>
      <c r="Q14" s="7">
        <v>35</v>
      </c>
      <c r="R14" s="7">
        <v>15</v>
      </c>
      <c r="S14" s="31">
        <f t="shared" si="5"/>
        <v>50</v>
      </c>
      <c r="T14" s="25">
        <f t="shared" si="6"/>
        <v>56.5</v>
      </c>
      <c r="U14" s="8">
        <v>7</v>
      </c>
      <c r="V14" s="9"/>
      <c r="W14" s="9">
        <v>6</v>
      </c>
      <c r="X14" s="34">
        <f t="shared" si="7"/>
        <v>13</v>
      </c>
      <c r="Y14" s="33">
        <f t="shared" si="3"/>
        <v>69.5</v>
      </c>
    </row>
    <row r="15" spans="1:25" ht="45.6" customHeight="1" x14ac:dyDescent="0.3">
      <c r="A15" s="30" t="s">
        <v>57</v>
      </c>
      <c r="B15" s="29" t="s">
        <v>58</v>
      </c>
      <c r="C15" s="26" t="s">
        <v>59</v>
      </c>
      <c r="D15" s="26" t="s">
        <v>27</v>
      </c>
      <c r="E15" s="53">
        <v>50</v>
      </c>
      <c r="F15" s="53">
        <v>25</v>
      </c>
      <c r="G15" s="52">
        <f t="shared" si="0"/>
        <v>75</v>
      </c>
      <c r="H15" s="7">
        <v>38</v>
      </c>
      <c r="I15" s="7">
        <v>7</v>
      </c>
      <c r="J15" s="52">
        <f>H15+I15</f>
        <v>45</v>
      </c>
      <c r="K15" s="7">
        <v>49</v>
      </c>
      <c r="L15" s="7">
        <v>13</v>
      </c>
      <c r="M15" s="52">
        <f>K15+L15</f>
        <v>62</v>
      </c>
      <c r="N15" s="7">
        <v>45</v>
      </c>
      <c r="O15" s="7">
        <v>20</v>
      </c>
      <c r="P15" s="31">
        <f t="shared" si="4"/>
        <v>65</v>
      </c>
      <c r="Q15" s="7">
        <v>40</v>
      </c>
      <c r="R15" s="7">
        <v>17</v>
      </c>
      <c r="S15" s="31">
        <f t="shared" si="5"/>
        <v>57</v>
      </c>
      <c r="T15" s="25">
        <f t="shared" si="6"/>
        <v>60.8</v>
      </c>
      <c r="U15" s="8">
        <v>8.5</v>
      </c>
      <c r="V15" s="9"/>
      <c r="W15" s="9">
        <v>5</v>
      </c>
      <c r="X15" s="34">
        <f t="shared" si="7"/>
        <v>13.5</v>
      </c>
      <c r="Y15" s="33">
        <f t="shared" si="3"/>
        <v>74.3</v>
      </c>
    </row>
    <row r="16" spans="1:25" ht="44.4" customHeight="1" x14ac:dyDescent="0.3">
      <c r="A16" s="30" t="s">
        <v>60</v>
      </c>
      <c r="B16" s="29" t="s">
        <v>61</v>
      </c>
      <c r="C16" s="26" t="s">
        <v>62</v>
      </c>
      <c r="D16" s="26" t="s">
        <v>27</v>
      </c>
      <c r="E16" s="53">
        <v>49</v>
      </c>
      <c r="F16" s="53">
        <v>24</v>
      </c>
      <c r="G16" s="52">
        <f t="shared" si="0"/>
        <v>73</v>
      </c>
      <c r="H16" s="7">
        <v>30</v>
      </c>
      <c r="I16" s="7">
        <v>6</v>
      </c>
      <c r="J16" s="52">
        <f>H16+I16</f>
        <v>36</v>
      </c>
      <c r="K16" s="7">
        <v>41</v>
      </c>
      <c r="L16" s="7">
        <v>14</v>
      </c>
      <c r="M16" s="52">
        <f>K16+L16</f>
        <v>55</v>
      </c>
      <c r="N16" s="7">
        <v>40</v>
      </c>
      <c r="O16" s="7">
        <v>20</v>
      </c>
      <c r="P16" s="31">
        <f t="shared" si="4"/>
        <v>60</v>
      </c>
      <c r="Q16" s="7">
        <v>28</v>
      </c>
      <c r="R16" s="7">
        <v>15</v>
      </c>
      <c r="S16" s="31">
        <f t="shared" si="5"/>
        <v>43</v>
      </c>
      <c r="T16" s="25">
        <f t="shared" si="6"/>
        <v>53.4</v>
      </c>
      <c r="U16" s="8">
        <v>8</v>
      </c>
      <c r="V16" s="9"/>
      <c r="W16" s="9">
        <v>6</v>
      </c>
      <c r="X16" s="34">
        <f t="shared" si="7"/>
        <v>14</v>
      </c>
      <c r="Y16" s="33">
        <f t="shared" si="3"/>
        <v>67.400000000000006</v>
      </c>
    </row>
    <row r="17" spans="1:25" ht="39" customHeight="1" x14ac:dyDescent="0.3">
      <c r="A17" s="30" t="s">
        <v>63</v>
      </c>
      <c r="B17" s="29" t="s">
        <v>64</v>
      </c>
      <c r="C17" s="26" t="s">
        <v>62</v>
      </c>
      <c r="D17" s="26" t="s">
        <v>27</v>
      </c>
      <c r="E17" s="53">
        <v>49</v>
      </c>
      <c r="F17" s="53">
        <v>24</v>
      </c>
      <c r="G17" s="52">
        <f t="shared" si="0"/>
        <v>73</v>
      </c>
      <c r="H17" s="7">
        <v>29</v>
      </c>
      <c r="I17" s="7">
        <v>6</v>
      </c>
      <c r="J17" s="52">
        <f t="shared" si="1"/>
        <v>35</v>
      </c>
      <c r="K17" s="7">
        <v>39</v>
      </c>
      <c r="L17" s="7">
        <v>14</v>
      </c>
      <c r="M17" s="52">
        <f t="shared" si="2"/>
        <v>53</v>
      </c>
      <c r="N17" s="7">
        <v>35</v>
      </c>
      <c r="O17" s="7">
        <v>20</v>
      </c>
      <c r="P17" s="31">
        <f t="shared" si="4"/>
        <v>55</v>
      </c>
      <c r="Q17" s="7">
        <v>30</v>
      </c>
      <c r="R17" s="7">
        <v>15</v>
      </c>
      <c r="S17" s="31">
        <f t="shared" si="5"/>
        <v>45</v>
      </c>
      <c r="T17" s="25">
        <f t="shared" si="6"/>
        <v>52.2</v>
      </c>
      <c r="U17" s="8">
        <v>8</v>
      </c>
      <c r="V17" s="9"/>
      <c r="W17" s="9">
        <v>6</v>
      </c>
      <c r="X17" s="34">
        <f t="shared" si="7"/>
        <v>14</v>
      </c>
      <c r="Y17" s="33">
        <f t="shared" si="3"/>
        <v>66.2</v>
      </c>
    </row>
    <row r="18" spans="1:25" ht="37.799999999999997" customHeight="1" x14ac:dyDescent="0.3">
      <c r="A18" s="30" t="s">
        <v>65</v>
      </c>
      <c r="B18" s="29" t="s">
        <v>66</v>
      </c>
      <c r="C18" s="26" t="s">
        <v>62</v>
      </c>
      <c r="D18" s="26" t="s">
        <v>27</v>
      </c>
      <c r="E18" s="53">
        <v>46</v>
      </c>
      <c r="F18" s="53">
        <v>24</v>
      </c>
      <c r="G18" s="52">
        <f t="shared" si="0"/>
        <v>70</v>
      </c>
      <c r="H18" s="7">
        <v>24</v>
      </c>
      <c r="I18" s="7">
        <v>6</v>
      </c>
      <c r="J18" s="52">
        <f t="shared" si="1"/>
        <v>30</v>
      </c>
      <c r="K18" s="7">
        <v>39</v>
      </c>
      <c r="L18" s="7">
        <v>14</v>
      </c>
      <c r="M18" s="52">
        <f t="shared" si="2"/>
        <v>53</v>
      </c>
      <c r="N18" s="7">
        <v>30</v>
      </c>
      <c r="O18" s="7">
        <v>20</v>
      </c>
      <c r="P18" s="31">
        <f t="shared" si="4"/>
        <v>50</v>
      </c>
      <c r="Q18" s="7">
        <v>12</v>
      </c>
      <c r="R18" s="7">
        <v>10</v>
      </c>
      <c r="S18" s="31">
        <f t="shared" si="5"/>
        <v>22</v>
      </c>
      <c r="T18" s="25">
        <f t="shared" si="6"/>
        <v>45</v>
      </c>
      <c r="U18" s="8">
        <v>8</v>
      </c>
      <c r="V18" s="9"/>
      <c r="W18" s="9">
        <v>6</v>
      </c>
      <c r="X18" s="34">
        <f t="shared" si="7"/>
        <v>14</v>
      </c>
      <c r="Y18" s="33">
        <f t="shared" si="3"/>
        <v>59</v>
      </c>
    </row>
    <row r="19" spans="1:25" ht="36" customHeight="1" x14ac:dyDescent="0.3">
      <c r="A19" s="30" t="s">
        <v>67</v>
      </c>
      <c r="B19" s="29" t="s">
        <v>68</v>
      </c>
      <c r="C19" s="26" t="s">
        <v>69</v>
      </c>
      <c r="D19" s="26" t="s">
        <v>27</v>
      </c>
      <c r="E19" s="53">
        <v>35</v>
      </c>
      <c r="F19" s="53">
        <v>21</v>
      </c>
      <c r="G19" s="52">
        <f t="shared" si="0"/>
        <v>56</v>
      </c>
      <c r="H19" s="7">
        <v>29</v>
      </c>
      <c r="I19" s="7">
        <v>8.5</v>
      </c>
      <c r="J19" s="52">
        <f t="shared" si="1"/>
        <v>37.5</v>
      </c>
      <c r="K19" s="7">
        <v>39</v>
      </c>
      <c r="L19" s="7">
        <v>13</v>
      </c>
      <c r="M19" s="52">
        <f t="shared" si="2"/>
        <v>52</v>
      </c>
      <c r="N19" s="7">
        <v>30</v>
      </c>
      <c r="O19" s="7">
        <v>20</v>
      </c>
      <c r="P19" s="31">
        <f t="shared" si="4"/>
        <v>50</v>
      </c>
      <c r="Q19" s="7">
        <v>35</v>
      </c>
      <c r="R19" s="7">
        <v>15</v>
      </c>
      <c r="S19" s="31">
        <f t="shared" si="5"/>
        <v>50</v>
      </c>
      <c r="T19" s="25">
        <f t="shared" si="6"/>
        <v>49.1</v>
      </c>
      <c r="U19" s="8">
        <v>9</v>
      </c>
      <c r="V19" s="9"/>
      <c r="W19" s="9">
        <v>6</v>
      </c>
      <c r="X19" s="34">
        <f t="shared" si="7"/>
        <v>15</v>
      </c>
      <c r="Y19" s="33">
        <f t="shared" si="3"/>
        <v>64.099999999999994</v>
      </c>
    </row>
    <row r="20" spans="1:25" ht="45.6" customHeight="1" x14ac:dyDescent="0.3">
      <c r="A20" s="30" t="s">
        <v>70</v>
      </c>
      <c r="B20" s="29" t="s">
        <v>28</v>
      </c>
      <c r="C20" s="26" t="s">
        <v>69</v>
      </c>
      <c r="D20" s="26" t="s">
        <v>27</v>
      </c>
      <c r="E20" s="53">
        <v>47</v>
      </c>
      <c r="F20" s="53">
        <v>24</v>
      </c>
      <c r="G20" s="52">
        <f t="shared" si="0"/>
        <v>71</v>
      </c>
      <c r="H20" s="7">
        <v>27</v>
      </c>
      <c r="I20" s="7">
        <v>6</v>
      </c>
      <c r="J20" s="52">
        <f t="shared" si="1"/>
        <v>33</v>
      </c>
      <c r="K20" s="7">
        <v>43</v>
      </c>
      <c r="L20" s="7">
        <v>12</v>
      </c>
      <c r="M20" s="52">
        <f t="shared" si="2"/>
        <v>55</v>
      </c>
      <c r="N20" s="7">
        <v>45</v>
      </c>
      <c r="O20" s="7">
        <v>20</v>
      </c>
      <c r="P20" s="31">
        <f t="shared" si="4"/>
        <v>65</v>
      </c>
      <c r="Q20" s="7">
        <v>10</v>
      </c>
      <c r="R20" s="7">
        <v>10</v>
      </c>
      <c r="S20" s="31">
        <f t="shared" si="5"/>
        <v>20</v>
      </c>
      <c r="T20" s="25">
        <f t="shared" si="6"/>
        <v>48.8</v>
      </c>
      <c r="U20" s="8">
        <v>9</v>
      </c>
      <c r="V20" s="9"/>
      <c r="W20" s="9">
        <v>6</v>
      </c>
      <c r="X20" s="34">
        <f t="shared" si="7"/>
        <v>15</v>
      </c>
      <c r="Y20" s="33">
        <f t="shared" si="3"/>
        <v>63.8</v>
      </c>
    </row>
    <row r="21" spans="1:25" ht="39" customHeight="1" x14ac:dyDescent="0.3">
      <c r="A21" s="30" t="s">
        <v>71</v>
      </c>
      <c r="B21" s="29" t="s">
        <v>42</v>
      </c>
      <c r="C21" s="26" t="s">
        <v>25</v>
      </c>
      <c r="D21" s="26" t="s">
        <v>27</v>
      </c>
      <c r="E21" s="53">
        <v>50</v>
      </c>
      <c r="F21" s="53">
        <v>25</v>
      </c>
      <c r="G21" s="52">
        <f t="shared" si="0"/>
        <v>75</v>
      </c>
      <c r="H21" s="7">
        <v>33</v>
      </c>
      <c r="I21" s="7">
        <v>6</v>
      </c>
      <c r="J21" s="52">
        <f t="shared" si="1"/>
        <v>39</v>
      </c>
      <c r="K21" s="7">
        <v>48</v>
      </c>
      <c r="L21" s="7">
        <v>14</v>
      </c>
      <c r="M21" s="52">
        <f t="shared" si="2"/>
        <v>62</v>
      </c>
      <c r="N21" s="7">
        <v>50</v>
      </c>
      <c r="O21" s="7">
        <v>20</v>
      </c>
      <c r="P21" s="31">
        <f t="shared" si="4"/>
        <v>70</v>
      </c>
      <c r="Q21" s="7">
        <v>25</v>
      </c>
      <c r="R21" s="7">
        <v>10</v>
      </c>
      <c r="S21" s="31">
        <f t="shared" si="5"/>
        <v>35</v>
      </c>
      <c r="T21" s="25">
        <f t="shared" si="6"/>
        <v>56.2</v>
      </c>
      <c r="U21" s="8">
        <v>8.5</v>
      </c>
      <c r="V21" s="9"/>
      <c r="W21" s="9">
        <v>6</v>
      </c>
      <c r="X21" s="34">
        <f t="shared" si="7"/>
        <v>14.5</v>
      </c>
      <c r="Y21" s="33">
        <f t="shared" ref="Y21:Y26" si="8">T21+X21</f>
        <v>70.7</v>
      </c>
    </row>
    <row r="22" spans="1:25" ht="41.4" customHeight="1" x14ac:dyDescent="0.3">
      <c r="A22" s="30" t="s">
        <v>72</v>
      </c>
      <c r="B22" s="29" t="s">
        <v>73</v>
      </c>
      <c r="C22" s="26" t="s">
        <v>25</v>
      </c>
      <c r="D22" s="26" t="s">
        <v>49</v>
      </c>
      <c r="E22" s="53">
        <v>50</v>
      </c>
      <c r="F22" s="53">
        <v>25</v>
      </c>
      <c r="G22" s="52">
        <f t="shared" si="0"/>
        <v>75</v>
      </c>
      <c r="H22" s="7">
        <v>31</v>
      </c>
      <c r="I22" s="7">
        <v>6</v>
      </c>
      <c r="J22" s="52">
        <f t="shared" si="1"/>
        <v>37</v>
      </c>
      <c r="K22" s="7">
        <v>45</v>
      </c>
      <c r="L22" s="7">
        <v>12</v>
      </c>
      <c r="M22" s="52">
        <f t="shared" si="2"/>
        <v>57</v>
      </c>
      <c r="N22" s="7">
        <v>45</v>
      </c>
      <c r="O22" s="7">
        <v>20</v>
      </c>
      <c r="P22" s="31">
        <f t="shared" si="4"/>
        <v>65</v>
      </c>
      <c r="Q22" s="7">
        <v>35</v>
      </c>
      <c r="R22" s="7">
        <v>15</v>
      </c>
      <c r="S22" s="31">
        <f t="shared" si="5"/>
        <v>50</v>
      </c>
      <c r="T22" s="25">
        <f t="shared" si="6"/>
        <v>56.8</v>
      </c>
      <c r="U22" s="8">
        <v>8.5</v>
      </c>
      <c r="V22" s="9"/>
      <c r="W22" s="9">
        <v>6</v>
      </c>
      <c r="X22" s="34">
        <f t="shared" si="7"/>
        <v>14.5</v>
      </c>
      <c r="Y22" s="33">
        <f t="shared" si="8"/>
        <v>71.3</v>
      </c>
    </row>
    <row r="23" spans="1:25" ht="34.799999999999997" customHeight="1" x14ac:dyDescent="0.3">
      <c r="A23" s="30" t="s">
        <v>74</v>
      </c>
      <c r="B23" s="29" t="s">
        <v>31</v>
      </c>
      <c r="C23" s="26" t="s">
        <v>75</v>
      </c>
      <c r="D23" s="26" t="s">
        <v>27</v>
      </c>
      <c r="E23" s="53">
        <v>44</v>
      </c>
      <c r="F23" s="53">
        <v>22</v>
      </c>
      <c r="G23" s="52">
        <f t="shared" si="0"/>
        <v>66</v>
      </c>
      <c r="H23" s="7">
        <v>30</v>
      </c>
      <c r="I23" s="7">
        <v>6</v>
      </c>
      <c r="J23" s="52">
        <f t="shared" si="1"/>
        <v>36</v>
      </c>
      <c r="K23" s="7">
        <v>40</v>
      </c>
      <c r="L23" s="7">
        <v>14</v>
      </c>
      <c r="M23" s="52">
        <f t="shared" si="2"/>
        <v>54</v>
      </c>
      <c r="N23" s="7">
        <v>35</v>
      </c>
      <c r="O23" s="7">
        <v>20</v>
      </c>
      <c r="P23" s="31">
        <f t="shared" si="4"/>
        <v>55</v>
      </c>
      <c r="Q23" s="7">
        <v>30</v>
      </c>
      <c r="R23" s="7">
        <v>15</v>
      </c>
      <c r="S23" s="31">
        <f t="shared" si="5"/>
        <v>45</v>
      </c>
      <c r="T23" s="25">
        <f t="shared" si="6"/>
        <v>51.2</v>
      </c>
      <c r="U23" s="8">
        <v>9</v>
      </c>
      <c r="V23" s="9"/>
      <c r="W23" s="9">
        <v>6</v>
      </c>
      <c r="X23" s="34">
        <f t="shared" si="7"/>
        <v>15</v>
      </c>
      <c r="Y23" s="33">
        <f t="shared" si="8"/>
        <v>66.2</v>
      </c>
    </row>
    <row r="24" spans="1:25" ht="40.200000000000003" customHeight="1" x14ac:dyDescent="0.3">
      <c r="A24" s="30" t="s">
        <v>76</v>
      </c>
      <c r="B24" s="29" t="s">
        <v>77</v>
      </c>
      <c r="C24" s="26" t="s">
        <v>75</v>
      </c>
      <c r="D24" s="26" t="s">
        <v>27</v>
      </c>
      <c r="E24" s="53">
        <v>50</v>
      </c>
      <c r="F24" s="53">
        <v>25</v>
      </c>
      <c r="G24" s="52">
        <f t="shared" si="0"/>
        <v>75</v>
      </c>
      <c r="H24" s="7">
        <v>29</v>
      </c>
      <c r="I24" s="7">
        <v>6</v>
      </c>
      <c r="J24" s="52">
        <f t="shared" si="1"/>
        <v>35</v>
      </c>
      <c r="K24" s="7">
        <v>45</v>
      </c>
      <c r="L24" s="7">
        <v>14</v>
      </c>
      <c r="M24" s="52">
        <f t="shared" si="2"/>
        <v>59</v>
      </c>
      <c r="N24" s="7">
        <v>40</v>
      </c>
      <c r="O24" s="7">
        <v>20</v>
      </c>
      <c r="P24" s="31">
        <f t="shared" si="4"/>
        <v>60</v>
      </c>
      <c r="Q24" s="7">
        <v>28</v>
      </c>
      <c r="R24" s="7">
        <v>15</v>
      </c>
      <c r="S24" s="31">
        <f t="shared" si="5"/>
        <v>43</v>
      </c>
      <c r="T24" s="25">
        <f t="shared" si="6"/>
        <v>54.4</v>
      </c>
      <c r="U24" s="8">
        <v>9</v>
      </c>
      <c r="V24" s="9"/>
      <c r="W24" s="9">
        <v>6</v>
      </c>
      <c r="X24" s="34">
        <f t="shared" si="7"/>
        <v>15</v>
      </c>
      <c r="Y24" s="33">
        <f t="shared" si="8"/>
        <v>69.400000000000006</v>
      </c>
    </row>
    <row r="25" spans="1:25" ht="50.4" customHeight="1" x14ac:dyDescent="0.3">
      <c r="A25" s="64" t="s">
        <v>78</v>
      </c>
      <c r="B25" s="65" t="s">
        <v>79</v>
      </c>
      <c r="C25" s="66" t="s">
        <v>75</v>
      </c>
      <c r="D25" s="66" t="s">
        <v>27</v>
      </c>
      <c r="E25" s="67">
        <v>45</v>
      </c>
      <c r="F25" s="67">
        <v>25</v>
      </c>
      <c r="G25" s="68">
        <f t="shared" si="0"/>
        <v>70</v>
      </c>
      <c r="H25" s="69">
        <v>27</v>
      </c>
      <c r="I25" s="69">
        <v>6</v>
      </c>
      <c r="J25" s="68">
        <f t="shared" si="1"/>
        <v>33</v>
      </c>
      <c r="K25" s="69">
        <v>44</v>
      </c>
      <c r="L25" s="69">
        <v>12</v>
      </c>
      <c r="M25" s="68">
        <f t="shared" si="2"/>
        <v>56</v>
      </c>
      <c r="N25" s="69">
        <v>35</v>
      </c>
      <c r="O25" s="69">
        <v>20</v>
      </c>
      <c r="P25" s="70">
        <f t="shared" si="4"/>
        <v>55</v>
      </c>
      <c r="Q25" s="69">
        <v>25</v>
      </c>
      <c r="R25" s="69">
        <v>10</v>
      </c>
      <c r="S25" s="70">
        <f t="shared" si="5"/>
        <v>35</v>
      </c>
      <c r="T25" s="71">
        <f t="shared" si="6"/>
        <v>49.8</v>
      </c>
      <c r="U25" s="72">
        <v>9</v>
      </c>
      <c r="V25" s="73"/>
      <c r="W25" s="73">
        <v>6</v>
      </c>
      <c r="X25" s="74">
        <f t="shared" si="7"/>
        <v>15</v>
      </c>
      <c r="Y25" s="75">
        <f t="shared" si="8"/>
        <v>64.8</v>
      </c>
    </row>
    <row r="26" spans="1:25" ht="43.2" customHeight="1" x14ac:dyDescent="0.3">
      <c r="A26" s="9" t="s">
        <v>83</v>
      </c>
      <c r="B26" s="29" t="s">
        <v>80</v>
      </c>
      <c r="C26" s="26" t="s">
        <v>81</v>
      </c>
      <c r="D26" s="26" t="s">
        <v>82</v>
      </c>
      <c r="E26" s="53">
        <v>50</v>
      </c>
      <c r="F26" s="53">
        <v>24</v>
      </c>
      <c r="G26" s="52">
        <f t="shared" si="0"/>
        <v>74</v>
      </c>
      <c r="H26" s="9"/>
      <c r="I26" s="9"/>
      <c r="J26" s="9"/>
      <c r="K26" s="7">
        <v>45</v>
      </c>
      <c r="L26" s="7">
        <v>15</v>
      </c>
      <c r="M26" s="52">
        <f t="shared" si="2"/>
        <v>60</v>
      </c>
      <c r="N26" s="9">
        <v>40</v>
      </c>
      <c r="O26" s="9">
        <v>5</v>
      </c>
      <c r="P26" s="9">
        <f t="shared" si="4"/>
        <v>45</v>
      </c>
      <c r="Q26" s="7">
        <v>45</v>
      </c>
      <c r="R26" s="7">
        <v>15</v>
      </c>
      <c r="S26" s="52">
        <f t="shared" si="5"/>
        <v>60</v>
      </c>
      <c r="T26" s="23">
        <f>(G26+J26+M26+P26+S26)/4</f>
        <v>59.75</v>
      </c>
      <c r="U26" s="9">
        <v>9</v>
      </c>
      <c r="V26" s="9"/>
      <c r="W26" s="9">
        <v>6</v>
      </c>
      <c r="X26" s="76">
        <f t="shared" si="7"/>
        <v>15</v>
      </c>
      <c r="Y26" s="77">
        <f t="shared" si="8"/>
        <v>74.75</v>
      </c>
    </row>
  </sheetData>
  <autoFilter ref="A1:Y25" xr:uid="{065C5DDD-125B-4B07-A463-46F3755C6014}"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20" showButton="0"/>
    <filterColumn colId="21" showButton="0"/>
    <filterColumn colId="22" showButton="0"/>
  </autoFilter>
  <mergeCells count="11">
    <mergeCell ref="K1:M1"/>
    <mergeCell ref="A1:A2"/>
    <mergeCell ref="C1:C2"/>
    <mergeCell ref="D1:D2"/>
    <mergeCell ref="E1:G1"/>
    <mergeCell ref="H1:J1"/>
    <mergeCell ref="N1:P1"/>
    <mergeCell ref="Q1:S1"/>
    <mergeCell ref="T1:T2"/>
    <mergeCell ref="U1:X1"/>
    <mergeCell ref="Y1:Y2"/>
  </mergeCells>
  <dataValidations count="5">
    <dataValidation type="decimal" operator="lessThanOrEqual" allowBlank="1" showInputMessage="1" showErrorMessage="1" sqref="T3:T26" xr:uid="{21660D05-A544-423A-986A-C18047C3BA88}">
      <formula1>75</formula1>
    </dataValidation>
    <dataValidation type="decimal" operator="lessThanOrEqual" allowBlank="1" showInputMessage="1" showErrorMessage="1" sqref="W3:W25" xr:uid="{CB8356EE-34E9-4853-99B9-28C51F6FD291}">
      <formula1>6</formula1>
    </dataValidation>
    <dataValidation type="decimal" operator="lessThanOrEqual" allowBlank="1" showInputMessage="1" showErrorMessage="1" sqref="U3:V25" xr:uid="{AFC53573-A230-478F-86FE-7BB63E7BF08E}">
      <formula1>9.5</formula1>
    </dataValidation>
    <dataValidation type="decimal" operator="lessThanOrEqual" allowBlank="1" showInputMessage="1" showErrorMessage="1" sqref="O3:O25 R3:R25 L3:L25 F3:F25 I3:I25" xr:uid="{440CF902-E32B-448D-AF6C-8EF5958A50CD}">
      <formula1>25</formula1>
    </dataValidation>
    <dataValidation type="decimal" operator="lessThanOrEqual" allowBlank="1" showInputMessage="1" showErrorMessage="1" sqref="N3:N25 Q3:Q25 K3:K25 E3:E25 H3:H25" xr:uid="{08657CF8-1C51-4789-A302-15823814554D}">
      <formula1>50</formula1>
    </dataValidation>
  </dataValidations>
  <hyperlinks>
    <hyperlink ref="A3" location="'114_2023_4'!A1" display="TUTTI.pl 114_2023_4" xr:uid="{D31F3F18-7EA3-45FC-8EBD-ED86DBCE259A}"/>
    <hyperlink ref="A4" location="'115_2023_4'!A1" display="TUTTI.pl 115_2023_4" xr:uid="{558BF69F-0DF8-493E-BA3B-3BFBFC9CCDFD}"/>
    <hyperlink ref="A5" location="'116_2023_4'!A1" display="TUTTI.pl 116_2023_4" xr:uid="{7264E391-3779-447E-A614-E9A139C1B7F1}"/>
    <hyperlink ref="A6" location="'117_2023_4'!A1" display="TUTTI.pl 117_2023_4" xr:uid="{F9730F7F-FE10-4184-A893-5ACADC41E11C}"/>
    <hyperlink ref="A7" location="'118_2023_4'!A1" display="TUTTI.pl 118_2023_4" xr:uid="{0F76DB5F-006C-4E12-BCDF-5784A66B7402}"/>
    <hyperlink ref="A8" location="'119_2023_4'!A1" display="TUTTI.pl 119_2023_4" xr:uid="{9C0FFBBA-6343-424A-A048-D4169DDC7C4D}"/>
    <hyperlink ref="A9" location="'120_2023_4'!A1" display="TUTTI.pl 120_2023_4" xr:uid="{A2B46399-C8F8-4436-9B63-30753035C4DD}"/>
    <hyperlink ref="A10" location="'121_2023_4'!A1" display="TUTTI.pl 121_2023_4" xr:uid="{89DF409B-A2BD-46AC-A1C0-AA12F4323821}"/>
    <hyperlink ref="A11" location="'122_2023_4'!A1" display="TUTTI.pl 122_2023_4" xr:uid="{4BEA0C82-8D30-42A6-9478-CAD784D19813}"/>
    <hyperlink ref="A12" location="'123_2023_4'!A1" display="TUTTI.pl 123_2023_4" xr:uid="{31D10D35-A3AE-40AD-A6F8-912819461E64}"/>
    <hyperlink ref="A13" location="'124_2023_4'!A1" display="TUTTI.pl 124_2023_4" xr:uid="{E7FC2DFB-77FF-4965-B4D9-A3B88CD35955}"/>
    <hyperlink ref="A14" location="'125_2023_4'!A1" display="TUTTI.pl 125_2023_4" xr:uid="{F9D69815-88CF-4EB0-A372-CDF08AA4EE16}"/>
    <hyperlink ref="A15" location="'126_2023_4'!A1" display="TUTTI.pl 126_2023_4" xr:uid="{BBAA1D95-FFB4-41DC-8D1B-FAC70E6642EC}"/>
    <hyperlink ref="A16" location="'127_2023_4'!A1" display="TUTTI.pl 127_2023_4" xr:uid="{FC13A9B7-46AA-406A-B357-5B89565910D1}"/>
    <hyperlink ref="A17" location="'128_2023_4'!A1" display="TUTTI.pl 128_2023_4" xr:uid="{49A20452-46C0-4A59-94B2-1E6A2AB11DFA}"/>
    <hyperlink ref="A18" location="'129_2023_4'!A1" display="TUTTI.pl 129_2023_4" xr:uid="{397280CC-F741-4D6D-AAF2-07CEF976AEE0}"/>
    <hyperlink ref="A19" location="'130_2023_4'!A1" display="TUTTI.pl 130_2023_4" xr:uid="{E3B8D864-B53B-49C0-811A-B63EEE426588}"/>
    <hyperlink ref="A20" location="'131_2023_4'!A1" display="TUTTI.pl 131_2023_4" xr:uid="{7E87872D-4953-4052-B847-7BD3B76E2276}"/>
    <hyperlink ref="A21" location="'132_2023_4'!A1" display="TUTTI.pl 132_2023_4" xr:uid="{5510770A-344C-4900-AB5A-4343BDD53A45}"/>
    <hyperlink ref="A22" location="'133_2023_4'!A1" display="TUTTI.pl 133_2023_4" xr:uid="{A6823404-6FAA-4F39-8088-8025370A3283}"/>
    <hyperlink ref="A23" location="'134_2023_4'!A1" display="TUTTI.pl 134_2023_4" xr:uid="{C1244FDD-9C42-4725-9958-9DA7E0E0594D}"/>
    <hyperlink ref="A24" location="'135_2023_4'!A1" display="TUTTI.pl 135_2023_4" xr:uid="{5500440F-2DB8-4412-A801-E647FF484AE1}"/>
    <hyperlink ref="A25" location="'136_2023_4'!A1" display="TUTTI.pl 136_2023_4" xr:uid="{F5AAAF09-56C7-4DCC-9562-42458F897C2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84A4-B341-4561-91EA-2B3BC0398938}">
  <dimension ref="A1:K25"/>
  <sheetViews>
    <sheetView tabSelected="1" zoomScale="82" zoomScaleNormal="82" workbookViewId="0">
      <selection activeCell="G26" sqref="G26"/>
    </sheetView>
  </sheetViews>
  <sheetFormatPr defaultRowHeight="40.200000000000003" customHeight="1" x14ac:dyDescent="0.3"/>
  <cols>
    <col min="1" max="1" width="22.44140625" customWidth="1"/>
    <col min="2" max="2" width="22" customWidth="1"/>
    <col min="3" max="4" width="20.109375" customWidth="1"/>
    <col min="5" max="5" width="12.44140625" customWidth="1"/>
    <col min="6" max="6" width="11.88671875" customWidth="1"/>
    <col min="7" max="7" width="13.33203125" customWidth="1"/>
  </cols>
  <sheetData>
    <row r="1" spans="1:7" ht="40.200000000000003" customHeight="1" thickBot="1" x14ac:dyDescent="0.35">
      <c r="A1" s="14" t="s">
        <v>15</v>
      </c>
      <c r="B1" s="14" t="s">
        <v>16</v>
      </c>
      <c r="C1" s="14" t="s">
        <v>17</v>
      </c>
      <c r="D1" s="17" t="s">
        <v>18</v>
      </c>
      <c r="E1" s="18" t="s">
        <v>12</v>
      </c>
      <c r="F1" s="10" t="s">
        <v>13</v>
      </c>
      <c r="G1" s="11" t="s">
        <v>14</v>
      </c>
    </row>
    <row r="2" spans="1:7" ht="40.200000000000003" customHeight="1" x14ac:dyDescent="0.3">
      <c r="A2" s="94" t="s">
        <v>83</v>
      </c>
      <c r="B2" s="49" t="s">
        <v>80</v>
      </c>
      <c r="C2" s="95" t="s">
        <v>81</v>
      </c>
      <c r="D2" s="42" t="s">
        <v>82</v>
      </c>
      <c r="E2" s="15">
        <f>'OCENA WNIOSKÓW'!T26</f>
        <v>59.75</v>
      </c>
      <c r="F2" s="12">
        <f>'OCENA WNIOSKÓW'!X26</f>
        <v>15</v>
      </c>
      <c r="G2" s="13">
        <f>'OCENA WNIOSKÓW'!Y26</f>
        <v>74.75</v>
      </c>
    </row>
    <row r="3" spans="1:7" ht="40.200000000000003" customHeight="1" x14ac:dyDescent="0.3">
      <c r="A3" s="30" t="s">
        <v>57</v>
      </c>
      <c r="B3" s="29" t="s">
        <v>58</v>
      </c>
      <c r="C3" s="26" t="s">
        <v>59</v>
      </c>
      <c r="D3" s="26" t="s">
        <v>27</v>
      </c>
      <c r="E3" s="16">
        <f>'OCENA WNIOSKÓW'!T15</f>
        <v>60.8</v>
      </c>
      <c r="F3" s="12">
        <f>'OCENA WNIOSKÓW'!X15</f>
        <v>13.5</v>
      </c>
      <c r="G3" s="13">
        <f>'OCENA WNIOSKÓW'!Y15</f>
        <v>74.3</v>
      </c>
    </row>
    <row r="4" spans="1:7" ht="40.200000000000003" customHeight="1" x14ac:dyDescent="0.3">
      <c r="A4" s="30" t="s">
        <v>47</v>
      </c>
      <c r="B4" s="29" t="s">
        <v>48</v>
      </c>
      <c r="C4" s="26" t="s">
        <v>24</v>
      </c>
      <c r="D4" s="26" t="s">
        <v>49</v>
      </c>
      <c r="E4" s="16">
        <f>'OCENA WNIOSKÓW'!T10</f>
        <v>57.25</v>
      </c>
      <c r="F4" s="12">
        <f>'OCENA WNIOSKÓW'!X10</f>
        <v>15</v>
      </c>
      <c r="G4" s="13">
        <f>'OCENA WNIOSKÓW'!Y10</f>
        <v>72.25</v>
      </c>
    </row>
    <row r="5" spans="1:7" ht="40.200000000000003" customHeight="1" x14ac:dyDescent="0.3">
      <c r="A5" s="30" t="s">
        <v>72</v>
      </c>
      <c r="B5" s="29" t="s">
        <v>73</v>
      </c>
      <c r="C5" s="26" t="s">
        <v>25</v>
      </c>
      <c r="D5" s="26" t="s">
        <v>49</v>
      </c>
      <c r="E5" s="16">
        <f>'OCENA WNIOSKÓW'!T22</f>
        <v>56.8</v>
      </c>
      <c r="F5" s="12">
        <f>'OCENA WNIOSKÓW'!X22</f>
        <v>14.5</v>
      </c>
      <c r="G5" s="13">
        <f>'OCENA WNIOSKÓW'!Y22</f>
        <v>71.3</v>
      </c>
    </row>
    <row r="6" spans="1:7" ht="40.200000000000003" customHeight="1" x14ac:dyDescent="0.3">
      <c r="A6" s="30" t="s">
        <v>41</v>
      </c>
      <c r="B6" s="29" t="s">
        <v>42</v>
      </c>
      <c r="C6" s="26" t="s">
        <v>29</v>
      </c>
      <c r="D6" s="26" t="s">
        <v>27</v>
      </c>
      <c r="E6" s="16">
        <f>'OCENA WNIOSKÓW'!T7</f>
        <v>55.8</v>
      </c>
      <c r="F6" s="12">
        <f>'OCENA WNIOSKÓW'!X7</f>
        <v>15</v>
      </c>
      <c r="G6" s="13">
        <f>'OCENA WNIOSKÓW'!Y7</f>
        <v>70.8</v>
      </c>
    </row>
    <row r="7" spans="1:7" ht="40.200000000000003" customHeight="1" x14ac:dyDescent="0.3">
      <c r="A7" s="30" t="s">
        <v>71</v>
      </c>
      <c r="B7" s="29" t="s">
        <v>42</v>
      </c>
      <c r="C7" s="26" t="s">
        <v>25</v>
      </c>
      <c r="D7" s="26" t="s">
        <v>27</v>
      </c>
      <c r="E7" s="16">
        <f>'OCENA WNIOSKÓW'!T21</f>
        <v>56.2</v>
      </c>
      <c r="F7" s="12">
        <f>'OCENA WNIOSKÓW'!X21</f>
        <v>14.5</v>
      </c>
      <c r="G7" s="13">
        <f>'OCENA WNIOSKÓW'!Y21</f>
        <v>70.7</v>
      </c>
    </row>
    <row r="8" spans="1:7" ht="40.200000000000003" customHeight="1" x14ac:dyDescent="0.3">
      <c r="A8" s="30" t="s">
        <v>52</v>
      </c>
      <c r="B8" s="29" t="s">
        <v>53</v>
      </c>
      <c r="C8" s="26" t="s">
        <v>32</v>
      </c>
      <c r="D8" s="26" t="s">
        <v>27</v>
      </c>
      <c r="E8" s="16">
        <f>'OCENA WNIOSKÓW'!T12</f>
        <v>56.5</v>
      </c>
      <c r="F8" s="12">
        <f>'OCENA WNIOSKÓW'!X12</f>
        <v>13</v>
      </c>
      <c r="G8" s="13">
        <f>'OCENA WNIOSKÓW'!Y12</f>
        <v>69.5</v>
      </c>
    </row>
    <row r="9" spans="1:7" ht="40.200000000000003" customHeight="1" x14ac:dyDescent="0.3">
      <c r="A9" s="30" t="s">
        <v>55</v>
      </c>
      <c r="B9" s="29" t="s">
        <v>56</v>
      </c>
      <c r="C9" s="26" t="s">
        <v>32</v>
      </c>
      <c r="D9" s="26" t="s">
        <v>27</v>
      </c>
      <c r="E9" s="16">
        <f>'OCENA WNIOSKÓW'!T14</f>
        <v>56.5</v>
      </c>
      <c r="F9" s="12">
        <f>'OCENA WNIOSKÓW'!X14</f>
        <v>13</v>
      </c>
      <c r="G9" s="13">
        <f>'OCENA WNIOSKÓW'!Y14</f>
        <v>69.5</v>
      </c>
    </row>
    <row r="10" spans="1:7" ht="40.200000000000003" customHeight="1" x14ac:dyDescent="0.3">
      <c r="A10" s="30" t="s">
        <v>76</v>
      </c>
      <c r="B10" s="29" t="s">
        <v>77</v>
      </c>
      <c r="C10" s="26" t="s">
        <v>75</v>
      </c>
      <c r="D10" s="26" t="s">
        <v>27</v>
      </c>
      <c r="E10" s="16">
        <f>'OCENA WNIOSKÓW'!T24</f>
        <v>54.4</v>
      </c>
      <c r="F10" s="12">
        <f>'OCENA WNIOSKÓW'!X24</f>
        <v>15</v>
      </c>
      <c r="G10" s="13">
        <f>'OCENA WNIOSKÓW'!Y24</f>
        <v>69.400000000000006</v>
      </c>
    </row>
    <row r="11" spans="1:7" ht="40.200000000000003" customHeight="1" x14ac:dyDescent="0.3">
      <c r="A11" s="30" t="s">
        <v>60</v>
      </c>
      <c r="B11" s="29" t="s">
        <v>61</v>
      </c>
      <c r="C11" s="26" t="s">
        <v>62</v>
      </c>
      <c r="D11" s="26" t="s">
        <v>27</v>
      </c>
      <c r="E11" s="16">
        <f>'OCENA WNIOSKÓW'!T16</f>
        <v>53.4</v>
      </c>
      <c r="F11" s="12">
        <f>'OCENA WNIOSKÓW'!X16</f>
        <v>14</v>
      </c>
      <c r="G11" s="13">
        <f>'OCENA WNIOSKÓW'!Y16</f>
        <v>67.400000000000006</v>
      </c>
    </row>
    <row r="12" spans="1:7" ht="40.200000000000003" customHeight="1" x14ac:dyDescent="0.3">
      <c r="A12" s="30" t="s">
        <v>63</v>
      </c>
      <c r="B12" s="29" t="s">
        <v>64</v>
      </c>
      <c r="C12" s="26" t="s">
        <v>62</v>
      </c>
      <c r="D12" s="26" t="s">
        <v>27</v>
      </c>
      <c r="E12" s="16">
        <f>'OCENA WNIOSKÓW'!T17</f>
        <v>52.2</v>
      </c>
      <c r="F12" s="12">
        <f>'OCENA WNIOSKÓW'!X17</f>
        <v>14</v>
      </c>
      <c r="G12" s="13">
        <f>'OCENA WNIOSKÓW'!Y17</f>
        <v>66.2</v>
      </c>
    </row>
    <row r="13" spans="1:7" ht="40.200000000000003" customHeight="1" x14ac:dyDescent="0.3">
      <c r="A13" s="30" t="s">
        <v>74</v>
      </c>
      <c r="B13" s="29" t="s">
        <v>31</v>
      </c>
      <c r="C13" s="26" t="s">
        <v>75</v>
      </c>
      <c r="D13" s="26" t="s">
        <v>27</v>
      </c>
      <c r="E13" s="16">
        <f>'OCENA WNIOSKÓW'!T23</f>
        <v>51.2</v>
      </c>
      <c r="F13" s="12">
        <f>'OCENA WNIOSKÓW'!X23</f>
        <v>15</v>
      </c>
      <c r="G13" s="13">
        <f>'OCENA WNIOSKÓW'!Y23</f>
        <v>66.2</v>
      </c>
    </row>
    <row r="14" spans="1:7" ht="40.200000000000003" customHeight="1" x14ac:dyDescent="0.3">
      <c r="A14" s="30" t="s">
        <v>37</v>
      </c>
      <c r="B14" s="29" t="s">
        <v>38</v>
      </c>
      <c r="C14" s="26" t="s">
        <v>29</v>
      </c>
      <c r="D14" s="26" t="s">
        <v>27</v>
      </c>
      <c r="E14" s="16">
        <f>'OCENA WNIOSKÓW'!T5</f>
        <v>50.4</v>
      </c>
      <c r="F14" s="12">
        <f>'OCENA WNIOSKÓW'!X5</f>
        <v>15</v>
      </c>
      <c r="G14" s="13">
        <f>'OCENA WNIOSKÓW'!Y5</f>
        <v>65.400000000000006</v>
      </c>
    </row>
    <row r="15" spans="1:7" ht="40.200000000000003" customHeight="1" x14ac:dyDescent="0.3">
      <c r="A15" s="30" t="s">
        <v>78</v>
      </c>
      <c r="B15" s="29" t="s">
        <v>79</v>
      </c>
      <c r="C15" s="26" t="s">
        <v>75</v>
      </c>
      <c r="D15" s="26" t="s">
        <v>27</v>
      </c>
      <c r="E15" s="16">
        <f>'OCENA WNIOSKÓW'!T25</f>
        <v>49.8</v>
      </c>
      <c r="F15" s="12">
        <f>'OCENA WNIOSKÓW'!X25</f>
        <v>15</v>
      </c>
      <c r="G15" s="13">
        <f>'OCENA WNIOSKÓW'!Y25</f>
        <v>64.8</v>
      </c>
    </row>
    <row r="16" spans="1:7" ht="40.200000000000003" customHeight="1" x14ac:dyDescent="0.3">
      <c r="A16" s="30" t="s">
        <v>67</v>
      </c>
      <c r="B16" s="29" t="s">
        <v>68</v>
      </c>
      <c r="C16" s="26" t="s">
        <v>69</v>
      </c>
      <c r="D16" s="26" t="s">
        <v>27</v>
      </c>
      <c r="E16" s="16">
        <f>'OCENA WNIOSKÓW'!T19</f>
        <v>49.1</v>
      </c>
      <c r="F16" s="12">
        <f>'OCENA WNIOSKÓW'!X19</f>
        <v>15</v>
      </c>
      <c r="G16" s="13">
        <f>'OCENA WNIOSKÓW'!Y19</f>
        <v>64.099999999999994</v>
      </c>
    </row>
    <row r="17" spans="1:11" ht="40.200000000000003" customHeight="1" x14ac:dyDescent="0.3">
      <c r="A17" s="30" t="s">
        <v>70</v>
      </c>
      <c r="B17" s="29" t="s">
        <v>28</v>
      </c>
      <c r="C17" s="26" t="s">
        <v>69</v>
      </c>
      <c r="D17" s="26" t="s">
        <v>27</v>
      </c>
      <c r="E17" s="16">
        <f>'OCENA WNIOSKÓW'!T20</f>
        <v>48.8</v>
      </c>
      <c r="F17" s="12">
        <f>'OCENA WNIOSKÓW'!X20</f>
        <v>15</v>
      </c>
      <c r="G17" s="13">
        <f>'OCENA WNIOSKÓW'!Y20</f>
        <v>63.8</v>
      </c>
    </row>
    <row r="18" spans="1:11" ht="40.200000000000003" customHeight="1" x14ac:dyDescent="0.3">
      <c r="A18" s="30" t="s">
        <v>35</v>
      </c>
      <c r="B18" s="29" t="s">
        <v>36</v>
      </c>
      <c r="C18" s="26" t="s">
        <v>34</v>
      </c>
      <c r="D18" s="26" t="s">
        <v>27</v>
      </c>
      <c r="E18" s="16">
        <f>'OCENA WNIOSKÓW'!T4</f>
        <v>47.6</v>
      </c>
      <c r="F18" s="12">
        <f>'OCENA WNIOSKÓW'!X4</f>
        <v>14</v>
      </c>
      <c r="G18" s="13">
        <f>'OCENA WNIOSKÓW'!Y4</f>
        <v>61.6</v>
      </c>
    </row>
    <row r="19" spans="1:11" ht="40.200000000000003" customHeight="1" x14ac:dyDescent="0.3">
      <c r="A19" s="30" t="s">
        <v>54</v>
      </c>
      <c r="B19" s="29" t="s">
        <v>30</v>
      </c>
      <c r="C19" s="26" t="s">
        <v>32</v>
      </c>
      <c r="D19" s="26" t="s">
        <v>27</v>
      </c>
      <c r="E19" s="16">
        <f>'OCENA WNIOSKÓW'!T13</f>
        <v>47.7</v>
      </c>
      <c r="F19" s="12">
        <f>'OCENA WNIOSKÓW'!X13</f>
        <v>13</v>
      </c>
      <c r="G19" s="13">
        <f>'OCENA WNIOSKÓW'!Y13</f>
        <v>60.7</v>
      </c>
    </row>
    <row r="20" spans="1:11" ht="40.200000000000003" customHeight="1" x14ac:dyDescent="0.3">
      <c r="A20" s="30" t="s">
        <v>39</v>
      </c>
      <c r="B20" s="29" t="s">
        <v>40</v>
      </c>
      <c r="C20" s="26" t="s">
        <v>29</v>
      </c>
      <c r="D20" s="26" t="s">
        <v>27</v>
      </c>
      <c r="E20" s="16">
        <f>'OCENA WNIOSKÓW'!T6</f>
        <v>45.6</v>
      </c>
      <c r="F20" s="12">
        <f>'OCENA WNIOSKÓW'!X6</f>
        <v>15</v>
      </c>
      <c r="G20" s="13">
        <f>'OCENA WNIOSKÓW'!Y6</f>
        <v>60.6</v>
      </c>
    </row>
    <row r="21" spans="1:11" ht="40.200000000000003" customHeight="1" x14ac:dyDescent="0.3">
      <c r="A21" s="30" t="s">
        <v>43</v>
      </c>
      <c r="B21" s="29" t="s">
        <v>44</v>
      </c>
      <c r="C21" s="26" t="s">
        <v>24</v>
      </c>
      <c r="D21" s="26" t="s">
        <v>27</v>
      </c>
      <c r="E21" s="16">
        <f>'OCENA WNIOSKÓW'!T8</f>
        <v>45.5</v>
      </c>
      <c r="F21" s="12">
        <f>'OCENA WNIOSKÓW'!X8</f>
        <v>15</v>
      </c>
      <c r="G21" s="13">
        <f>'OCENA WNIOSKÓW'!Y8</f>
        <v>60.5</v>
      </c>
      <c r="H21" s="63"/>
      <c r="I21" s="63"/>
      <c r="J21" s="63"/>
      <c r="K21" s="63"/>
    </row>
    <row r="22" spans="1:11" ht="40.200000000000003" customHeight="1" x14ac:dyDescent="0.3">
      <c r="A22" s="59" t="s">
        <v>33</v>
      </c>
      <c r="B22" s="60" t="s">
        <v>31</v>
      </c>
      <c r="C22" s="61" t="s">
        <v>34</v>
      </c>
      <c r="D22" s="61" t="s">
        <v>27</v>
      </c>
      <c r="E22" s="62">
        <f>'OCENA WNIOSKÓW'!T3</f>
        <v>46.2</v>
      </c>
      <c r="F22" s="12">
        <f>'OCENA WNIOSKÓW'!X3</f>
        <v>14</v>
      </c>
      <c r="G22" s="13">
        <f>'OCENA WNIOSKÓW'!Y3</f>
        <v>60.2</v>
      </c>
    </row>
    <row r="23" spans="1:11" ht="40.200000000000003" customHeight="1" x14ac:dyDescent="0.3">
      <c r="A23" s="30" t="s">
        <v>45</v>
      </c>
      <c r="B23" s="29" t="s">
        <v>46</v>
      </c>
      <c r="C23" s="26" t="s">
        <v>24</v>
      </c>
      <c r="D23" s="26" t="s">
        <v>27</v>
      </c>
      <c r="E23" s="16">
        <f>'OCENA WNIOSKÓW'!T9</f>
        <v>44.25</v>
      </c>
      <c r="F23" s="12">
        <f>'OCENA WNIOSKÓW'!X9</f>
        <v>15</v>
      </c>
      <c r="G23" s="13">
        <f>'OCENA WNIOSKÓW'!Y9</f>
        <v>59.25</v>
      </c>
    </row>
    <row r="24" spans="1:11" ht="40.200000000000003" customHeight="1" x14ac:dyDescent="0.3">
      <c r="A24" s="30" t="s">
        <v>65</v>
      </c>
      <c r="B24" s="29" t="s">
        <v>66</v>
      </c>
      <c r="C24" s="26" t="s">
        <v>62</v>
      </c>
      <c r="D24" s="26" t="s">
        <v>27</v>
      </c>
      <c r="E24" s="16">
        <f>'OCENA WNIOSKÓW'!T18</f>
        <v>45</v>
      </c>
      <c r="F24" s="12">
        <f>'OCENA WNIOSKÓW'!X18</f>
        <v>14</v>
      </c>
      <c r="G24" s="13">
        <f>'OCENA WNIOSKÓW'!Y18</f>
        <v>59</v>
      </c>
    </row>
    <row r="25" spans="1:11" ht="40.200000000000003" customHeight="1" x14ac:dyDescent="0.3">
      <c r="A25" s="30" t="s">
        <v>50</v>
      </c>
      <c r="B25" s="29" t="s">
        <v>51</v>
      </c>
      <c r="C25" s="26" t="s">
        <v>32</v>
      </c>
      <c r="D25" s="26" t="s">
        <v>27</v>
      </c>
      <c r="E25" s="16">
        <f>'OCENA WNIOSKÓW'!T11</f>
        <v>43.9</v>
      </c>
      <c r="F25" s="12">
        <f>'OCENA WNIOSKÓW'!X11</f>
        <v>13</v>
      </c>
      <c r="G25" s="13">
        <f>'OCENA WNIOSKÓW'!Y11</f>
        <v>56.9</v>
      </c>
    </row>
  </sheetData>
  <autoFilter ref="A1:G24" xr:uid="{5FDE84A4-B341-4561-91EA-2B3BC0398938}">
    <sortState xmlns:xlrd2="http://schemas.microsoft.com/office/spreadsheetml/2017/richdata2" ref="A2:G25">
      <sortCondition descending="1" ref="G1:G24"/>
    </sortState>
  </autoFilter>
  <sortState xmlns:xlrd2="http://schemas.microsoft.com/office/spreadsheetml/2017/richdata2" ref="A2:G25">
    <sortCondition descending="1" ref="G1:G25"/>
  </sortState>
  <hyperlinks>
    <hyperlink ref="A22" location="'114_2023_4'!A1" display="TUTTI.pl 114_2023_4" xr:uid="{448BE66F-AFF3-4037-B8F9-593B862EB9EB}"/>
    <hyperlink ref="A18" location="'115_2023_4'!A1" display="TUTTI.pl 115_2023_4" xr:uid="{07C4916D-CC60-4DD8-9444-63FAF95C0DDC}"/>
    <hyperlink ref="A14" location="'116_2023_4'!A1" display="TUTTI.pl 116_2023_4" xr:uid="{F3DBB570-2218-4054-85C1-61A6B4330A47}"/>
    <hyperlink ref="A20" location="'117_2023_4'!A1" display="TUTTI.pl 117_2023_4" xr:uid="{3AE0C35B-DDA6-4396-91CD-A05251E48D11}"/>
    <hyperlink ref="A6" location="'118_2023_4'!A1" display="TUTTI.pl 118_2023_4" xr:uid="{B9591522-E0A8-4639-A30B-F8E8391F179C}"/>
    <hyperlink ref="A21" location="'119_2023_4'!A1" display="TUTTI.pl 119_2023_4" xr:uid="{4C42DD43-F2BC-437D-A297-90577125E85B}"/>
    <hyperlink ref="A23" location="'120_2023_4'!A1" display="TUTTI.pl 120_2023_4" xr:uid="{4580CFEE-FCF0-4C4C-8363-97A00AC9BCC9}"/>
    <hyperlink ref="A4" location="'121_2023_4'!A1" display="TUTTI.pl 121_2023_4" xr:uid="{4DBFBB65-B3FA-40A6-974E-A85E97A31E7B}"/>
    <hyperlink ref="A25" location="'122_2023_4'!A1" display="TUTTI.pl 122_2023_4" xr:uid="{BB9A481D-D91C-40C1-8B16-B64C456D3EE0}"/>
    <hyperlink ref="A8" location="'123_2023_4'!A1" display="TUTTI.pl 123_2023_4" xr:uid="{C02FB7BF-01FC-4D2E-B9F4-A1C241545A94}"/>
    <hyperlink ref="A19" location="'124_2023_4'!A1" display="TUTTI.pl 124_2023_4" xr:uid="{29748E84-7F27-4DAB-9FDF-6F5579A735C2}"/>
    <hyperlink ref="A9" location="'125_2023_4'!A1" display="TUTTI.pl 125_2023_4" xr:uid="{DFD105C1-7E61-4A92-BE24-82B280E65DE0}"/>
    <hyperlink ref="A3" location="'126_2023_4'!A1" display="TUTTI.pl 126_2023_4" xr:uid="{8EFB4A07-9D85-4D02-A052-47BF1E97B67B}"/>
    <hyperlink ref="A11" location="'127_2023_4'!A1" display="TUTTI.pl 127_2023_4" xr:uid="{8A4AA014-D97C-48C2-A515-312CAD4C82D8}"/>
    <hyperlink ref="A12" location="'128_2023_4'!A1" display="TUTTI.pl 128_2023_4" xr:uid="{76B119D8-E0AE-4E47-BAA3-AF87CC1509A2}"/>
    <hyperlink ref="A24" location="'129_2023_4'!A1" display="TUTTI.pl 129_2023_4" xr:uid="{0B38ED6C-FB97-4294-A76B-B2A41088402B}"/>
    <hyperlink ref="A16" location="'130_2023_4'!A1" display="TUTTI.pl 130_2023_4" xr:uid="{4954A1F9-B8BF-4718-86B1-B62555E47413}"/>
    <hyperlink ref="A17" location="'131_2023_4'!A1" display="TUTTI.pl 131_2023_4" xr:uid="{8673C242-8FBB-4021-8F38-DA02F8ECBB87}"/>
    <hyperlink ref="A7" location="'132_2023_4'!A1" display="TUTTI.pl 132_2023_4" xr:uid="{EAD392DB-77F9-4F49-92A4-D0430B0C18A8}"/>
    <hyperlink ref="A5" location="'133_2023_4'!A1" display="TUTTI.pl 133_2023_4" xr:uid="{CA994AA7-1386-4BAE-B25E-92784E9AC4BD}"/>
    <hyperlink ref="A13" location="'134_2023_4'!A1" display="TUTTI.pl 134_2023_4" xr:uid="{557C8F65-CB04-4230-BA55-067EE2F3F7A3}"/>
    <hyperlink ref="A10" location="'135_2023_4'!A1" display="TUTTI.pl 135_2023_4" xr:uid="{56C790BC-335A-4801-9E99-AF07B7E35B69}"/>
    <hyperlink ref="A15" location="'136_2023_4'!A1" display="TUTTI.pl 136_2023_4" xr:uid="{7A879379-ECA6-4BD7-8658-7F995EF3D4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5F8B-E35A-43AA-826C-EDE917F8D773}">
  <dimension ref="A1:M25"/>
  <sheetViews>
    <sheetView workbookViewId="0">
      <pane ySplit="1" topLeftCell="A2" activePane="bottomLeft" state="frozen"/>
      <selection pane="bottomLeft" activeCell="P21" sqref="P21"/>
    </sheetView>
  </sheetViews>
  <sheetFormatPr defaultRowHeight="43.8" customHeight="1" x14ac:dyDescent="0.3"/>
  <cols>
    <col min="1" max="1" width="20.88671875" customWidth="1"/>
    <col min="2" max="2" width="24.44140625" customWidth="1"/>
    <col min="3" max="3" width="25.109375" customWidth="1"/>
    <col min="4" max="4" width="19.5546875" customWidth="1"/>
    <col min="5" max="5" width="9.21875" customWidth="1"/>
    <col min="8" max="10" width="8.88671875" style="21"/>
    <col min="11" max="11" width="0" style="21" hidden="1" customWidth="1"/>
    <col min="12" max="12" width="10.6640625" style="21" hidden="1" customWidth="1"/>
  </cols>
  <sheetData>
    <row r="1" spans="1:12" ht="43.8" customHeight="1" thickBot="1" x14ac:dyDescent="0.35">
      <c r="A1" s="14" t="s">
        <v>15</v>
      </c>
      <c r="B1" s="14" t="s">
        <v>16</v>
      </c>
      <c r="C1" s="14" t="s">
        <v>17</v>
      </c>
      <c r="D1" s="17" t="s">
        <v>18</v>
      </c>
      <c r="E1" s="18" t="s">
        <v>12</v>
      </c>
      <c r="F1" s="10" t="s">
        <v>13</v>
      </c>
      <c r="G1" s="11" t="s">
        <v>14</v>
      </c>
      <c r="H1" s="54" t="s">
        <v>19</v>
      </c>
      <c r="I1" s="56" t="s">
        <v>20</v>
      </c>
      <c r="J1" s="55" t="s">
        <v>21</v>
      </c>
      <c r="K1" s="19" t="s">
        <v>22</v>
      </c>
      <c r="L1" s="20" t="s">
        <v>23</v>
      </c>
    </row>
    <row r="2" spans="1:12" ht="43.8" customHeight="1" x14ac:dyDescent="0.3">
      <c r="A2" s="48" t="s">
        <v>57</v>
      </c>
      <c r="B2" s="49" t="s">
        <v>58</v>
      </c>
      <c r="C2" s="50" t="s">
        <v>59</v>
      </c>
      <c r="D2" s="42" t="s">
        <v>27</v>
      </c>
      <c r="E2" s="15">
        <f>'OCENA WNIOSKÓW'!T15</f>
        <v>60.8</v>
      </c>
      <c r="F2" s="12">
        <f>'OCENA WNIOSKÓW'!X15</f>
        <v>13.5</v>
      </c>
      <c r="G2" s="13">
        <f>'OCENA WNIOSKÓW'!Y15</f>
        <v>74.3</v>
      </c>
      <c r="H2" s="43">
        <f t="shared" ref="H2:H24" si="0">I2/123*100</f>
        <v>1068.4804878048781</v>
      </c>
      <c r="I2" s="57">
        <v>1314.231</v>
      </c>
      <c r="J2" s="45">
        <f t="shared" ref="J2:J24" si="1">I2/0.3*0.7</f>
        <v>3066.5390000000002</v>
      </c>
      <c r="K2" s="23"/>
      <c r="L2" s="22">
        <f t="shared" ref="L2:L24" si="2">K2-H2</f>
        <v>-1068.4804878048781</v>
      </c>
    </row>
    <row r="3" spans="1:12" ht="43.8" customHeight="1" x14ac:dyDescent="0.3">
      <c r="A3" s="30" t="s">
        <v>47</v>
      </c>
      <c r="B3" s="29" t="s">
        <v>48</v>
      </c>
      <c r="C3" s="26" t="s">
        <v>24</v>
      </c>
      <c r="D3" s="26" t="s">
        <v>49</v>
      </c>
      <c r="E3" s="16">
        <f>'OCENA WNIOSKÓW'!T10</f>
        <v>57.25</v>
      </c>
      <c r="F3" s="12">
        <f>'OCENA WNIOSKÓW'!X10</f>
        <v>15</v>
      </c>
      <c r="G3" s="13">
        <f>'OCENA WNIOSKÓW'!Y10</f>
        <v>72.25</v>
      </c>
      <c r="H3" s="44">
        <f t="shared" si="0"/>
        <v>1058.4000000000001</v>
      </c>
      <c r="I3" s="58">
        <v>1301.8320000000001</v>
      </c>
      <c r="J3" s="46">
        <f t="shared" si="1"/>
        <v>3037.6080000000002</v>
      </c>
      <c r="K3" s="23">
        <f>H3/0.3*0.5</f>
        <v>1764.0000000000002</v>
      </c>
      <c r="L3" s="23">
        <f t="shared" si="2"/>
        <v>705.60000000000014</v>
      </c>
    </row>
    <row r="4" spans="1:12" ht="43.8" customHeight="1" x14ac:dyDescent="0.3">
      <c r="A4" s="30" t="s">
        <v>72</v>
      </c>
      <c r="B4" s="29" t="s">
        <v>73</v>
      </c>
      <c r="C4" s="26" t="s">
        <v>25</v>
      </c>
      <c r="D4" s="26" t="s">
        <v>49</v>
      </c>
      <c r="E4" s="16">
        <f>'OCENA WNIOSKÓW'!T22</f>
        <v>56.8</v>
      </c>
      <c r="F4" s="12">
        <f>'OCENA WNIOSKÓW'!X22</f>
        <v>14.5</v>
      </c>
      <c r="G4" s="13">
        <f>'OCENA WNIOSKÓW'!Y22</f>
        <v>71.3</v>
      </c>
      <c r="H4" s="44">
        <f t="shared" si="0"/>
        <v>864</v>
      </c>
      <c r="I4" s="58">
        <v>1062.72</v>
      </c>
      <c r="J4" s="46">
        <f t="shared" si="1"/>
        <v>2479.6799999999998</v>
      </c>
      <c r="K4" s="23">
        <f>H4/0.3*0.5</f>
        <v>1440</v>
      </c>
      <c r="L4" s="23">
        <f t="shared" si="2"/>
        <v>576</v>
      </c>
    </row>
    <row r="5" spans="1:12" ht="43.8" customHeight="1" x14ac:dyDescent="0.3">
      <c r="A5" s="30" t="s">
        <v>41</v>
      </c>
      <c r="B5" s="29" t="s">
        <v>42</v>
      </c>
      <c r="C5" s="26" t="s">
        <v>29</v>
      </c>
      <c r="D5" s="26" t="s">
        <v>27</v>
      </c>
      <c r="E5" s="16">
        <f>'OCENA WNIOSKÓW'!T7</f>
        <v>55.8</v>
      </c>
      <c r="F5" s="12">
        <f>'OCENA WNIOSKÓW'!X7</f>
        <v>15</v>
      </c>
      <c r="G5" s="13">
        <f>'OCENA WNIOSKÓW'!Y7</f>
        <v>70.8</v>
      </c>
      <c r="H5" s="44">
        <f t="shared" si="0"/>
        <v>423.36097560975611</v>
      </c>
      <c r="I5" s="58">
        <v>520.73400000000004</v>
      </c>
      <c r="J5" s="46">
        <f t="shared" si="1"/>
        <v>1215.046</v>
      </c>
      <c r="K5" s="23"/>
      <c r="L5" s="23">
        <f t="shared" si="2"/>
        <v>-423.36097560975611</v>
      </c>
    </row>
    <row r="6" spans="1:12" ht="43.8" customHeight="1" x14ac:dyDescent="0.3">
      <c r="A6" s="30" t="s">
        <v>71</v>
      </c>
      <c r="B6" s="29" t="s">
        <v>42</v>
      </c>
      <c r="C6" s="26" t="s">
        <v>25</v>
      </c>
      <c r="D6" s="26" t="s">
        <v>27</v>
      </c>
      <c r="E6" s="16">
        <f>'OCENA WNIOSKÓW'!T21</f>
        <v>56.2</v>
      </c>
      <c r="F6" s="12">
        <f>'OCENA WNIOSKÓW'!X21</f>
        <v>14.5</v>
      </c>
      <c r="G6" s="13">
        <f>'OCENA WNIOSKÓW'!Y21</f>
        <v>70.7</v>
      </c>
      <c r="H6" s="44">
        <f t="shared" si="0"/>
        <v>423.36097560975611</v>
      </c>
      <c r="I6" s="58">
        <v>520.73400000000004</v>
      </c>
      <c r="J6" s="46">
        <f t="shared" si="1"/>
        <v>1215.046</v>
      </c>
      <c r="K6" s="23">
        <f t="shared" ref="K6:K12" si="3">H6/0.3*0.5</f>
        <v>705.60162601626018</v>
      </c>
      <c r="L6" s="23">
        <f t="shared" si="2"/>
        <v>282.24065040650407</v>
      </c>
    </row>
    <row r="7" spans="1:12" ht="43.8" customHeight="1" x14ac:dyDescent="0.3">
      <c r="A7" s="30" t="s">
        <v>52</v>
      </c>
      <c r="B7" s="29" t="s">
        <v>53</v>
      </c>
      <c r="C7" s="26" t="s">
        <v>32</v>
      </c>
      <c r="D7" s="26" t="s">
        <v>27</v>
      </c>
      <c r="E7" s="16">
        <f>'OCENA WNIOSKÓW'!T12</f>
        <v>56.5</v>
      </c>
      <c r="F7" s="12">
        <f>'OCENA WNIOSKÓW'!X12</f>
        <v>13</v>
      </c>
      <c r="G7" s="13">
        <f>'OCENA WNIOSKÓW'!Y12</f>
        <v>69.5</v>
      </c>
      <c r="H7" s="44">
        <f t="shared" si="0"/>
        <v>576</v>
      </c>
      <c r="I7" s="58">
        <v>708.48</v>
      </c>
      <c r="J7" s="46">
        <f t="shared" si="1"/>
        <v>1653.1200000000001</v>
      </c>
      <c r="K7" s="23">
        <f t="shared" si="3"/>
        <v>960</v>
      </c>
      <c r="L7" s="23">
        <f t="shared" si="2"/>
        <v>384</v>
      </c>
    </row>
    <row r="8" spans="1:12" ht="43.8" customHeight="1" x14ac:dyDescent="0.3">
      <c r="A8" s="30" t="s">
        <v>55</v>
      </c>
      <c r="B8" s="29" t="s">
        <v>56</v>
      </c>
      <c r="C8" s="26" t="s">
        <v>32</v>
      </c>
      <c r="D8" s="26" t="s">
        <v>27</v>
      </c>
      <c r="E8" s="16">
        <f>'OCENA WNIOSKÓW'!T14</f>
        <v>56.5</v>
      </c>
      <c r="F8" s="12">
        <f>'OCENA WNIOSKÓW'!X14</f>
        <v>13</v>
      </c>
      <c r="G8" s="13">
        <f>'OCENA WNIOSKÓW'!Y14</f>
        <v>69.5</v>
      </c>
      <c r="H8" s="44">
        <f t="shared" si="0"/>
        <v>504</v>
      </c>
      <c r="I8" s="58">
        <v>619.91999999999996</v>
      </c>
      <c r="J8" s="46">
        <f t="shared" si="1"/>
        <v>1446.48</v>
      </c>
      <c r="K8" s="23">
        <f t="shared" si="3"/>
        <v>840</v>
      </c>
      <c r="L8" s="23">
        <f t="shared" si="2"/>
        <v>336</v>
      </c>
    </row>
    <row r="9" spans="1:12" ht="43.8" customHeight="1" x14ac:dyDescent="0.3">
      <c r="A9" s="30" t="s">
        <v>76</v>
      </c>
      <c r="B9" s="29" t="s">
        <v>77</v>
      </c>
      <c r="C9" s="26" t="s">
        <v>75</v>
      </c>
      <c r="D9" s="26" t="s">
        <v>27</v>
      </c>
      <c r="E9" s="16">
        <f>'OCENA WNIOSKÓW'!T24</f>
        <v>54.4</v>
      </c>
      <c r="F9" s="12">
        <f>'OCENA WNIOSKÓW'!X24</f>
        <v>15</v>
      </c>
      <c r="G9" s="13">
        <f>'OCENA WNIOSKÓW'!Y24</f>
        <v>69.400000000000006</v>
      </c>
      <c r="H9" s="44">
        <f t="shared" si="0"/>
        <v>1310.3999999999999</v>
      </c>
      <c r="I9" s="58">
        <v>1611.7919999999999</v>
      </c>
      <c r="J9" s="46">
        <f t="shared" si="1"/>
        <v>3760.848</v>
      </c>
      <c r="K9" s="23">
        <f t="shared" si="3"/>
        <v>2184</v>
      </c>
      <c r="L9" s="23">
        <f t="shared" si="2"/>
        <v>873.60000000000014</v>
      </c>
    </row>
    <row r="10" spans="1:12" ht="43.8" customHeight="1" x14ac:dyDescent="0.3">
      <c r="A10" s="30" t="s">
        <v>60</v>
      </c>
      <c r="B10" s="29" t="s">
        <v>61</v>
      </c>
      <c r="C10" s="26" t="s">
        <v>62</v>
      </c>
      <c r="D10" s="26" t="s">
        <v>27</v>
      </c>
      <c r="E10" s="16">
        <f>'OCENA WNIOSKÓW'!T16</f>
        <v>53.4</v>
      </c>
      <c r="F10" s="12">
        <f>'OCENA WNIOSKÓW'!X16</f>
        <v>14</v>
      </c>
      <c r="G10" s="13">
        <f>'OCENA WNIOSKÓW'!Y16</f>
        <v>67.400000000000006</v>
      </c>
      <c r="H10" s="44">
        <f t="shared" si="0"/>
        <v>288</v>
      </c>
      <c r="I10" s="47">
        <v>354.24</v>
      </c>
      <c r="J10" s="46">
        <f t="shared" si="1"/>
        <v>826.56000000000006</v>
      </c>
      <c r="K10" s="23">
        <f t="shared" si="3"/>
        <v>480</v>
      </c>
      <c r="L10" s="23">
        <f t="shared" si="2"/>
        <v>192</v>
      </c>
    </row>
    <row r="11" spans="1:12" ht="43.8" customHeight="1" x14ac:dyDescent="0.3">
      <c r="A11" s="30" t="s">
        <v>63</v>
      </c>
      <c r="B11" s="29" t="s">
        <v>64</v>
      </c>
      <c r="C11" s="26" t="s">
        <v>62</v>
      </c>
      <c r="D11" s="26" t="s">
        <v>27</v>
      </c>
      <c r="E11" s="16">
        <f>'OCENA WNIOSKÓW'!T17</f>
        <v>52.2</v>
      </c>
      <c r="F11" s="12">
        <f>'OCENA WNIOSKÓW'!X17</f>
        <v>14</v>
      </c>
      <c r="G11" s="13">
        <f>'OCENA WNIOSKÓW'!Y17</f>
        <v>66.2</v>
      </c>
      <c r="H11" s="44">
        <f t="shared" si="0"/>
        <v>288</v>
      </c>
      <c r="I11" s="47">
        <v>354.24</v>
      </c>
      <c r="J11" s="46">
        <f t="shared" si="1"/>
        <v>826.56000000000006</v>
      </c>
      <c r="K11" s="23">
        <f t="shared" si="3"/>
        <v>480</v>
      </c>
      <c r="L11" s="23">
        <f t="shared" si="2"/>
        <v>192</v>
      </c>
    </row>
    <row r="12" spans="1:12" ht="43.8" customHeight="1" x14ac:dyDescent="0.3">
      <c r="A12" s="30" t="s">
        <v>74</v>
      </c>
      <c r="B12" s="29" t="s">
        <v>31</v>
      </c>
      <c r="C12" s="26" t="s">
        <v>75</v>
      </c>
      <c r="D12" s="26" t="s">
        <v>27</v>
      </c>
      <c r="E12" s="16">
        <f>'OCENA WNIOSKÓW'!T23</f>
        <v>51.2</v>
      </c>
      <c r="F12" s="12">
        <f>'OCENA WNIOSKÓW'!X23</f>
        <v>15</v>
      </c>
      <c r="G12" s="13">
        <f>'OCENA WNIOSKÓW'!Y23</f>
        <v>66.2</v>
      </c>
      <c r="H12" s="44">
        <f t="shared" si="0"/>
        <v>270</v>
      </c>
      <c r="I12" s="58">
        <v>332.1</v>
      </c>
      <c r="J12" s="46">
        <f t="shared" si="1"/>
        <v>774.90000000000009</v>
      </c>
      <c r="K12" s="23">
        <f t="shared" si="3"/>
        <v>450</v>
      </c>
      <c r="L12" s="23">
        <f t="shared" si="2"/>
        <v>180</v>
      </c>
    </row>
    <row r="13" spans="1:12" ht="43.8" customHeight="1" x14ac:dyDescent="0.3">
      <c r="A13" s="30" t="s">
        <v>37</v>
      </c>
      <c r="B13" s="29" t="s">
        <v>38</v>
      </c>
      <c r="C13" s="26" t="s">
        <v>29</v>
      </c>
      <c r="D13" s="26" t="s">
        <v>27</v>
      </c>
      <c r="E13" s="16">
        <f>'OCENA WNIOSKÓW'!T5</f>
        <v>50.4</v>
      </c>
      <c r="F13" s="12">
        <f>'OCENA WNIOSKÓW'!X5</f>
        <v>15</v>
      </c>
      <c r="G13" s="13">
        <f>'OCENA WNIOSKÓW'!Y5</f>
        <v>65.400000000000006</v>
      </c>
      <c r="H13" s="44">
        <f t="shared" si="0"/>
        <v>345.6</v>
      </c>
      <c r="I13" s="58">
        <v>425.08800000000002</v>
      </c>
      <c r="J13" s="46">
        <f t="shared" si="1"/>
        <v>991.87199999999996</v>
      </c>
      <c r="K13" s="23"/>
      <c r="L13" s="23">
        <f t="shared" si="2"/>
        <v>-345.6</v>
      </c>
    </row>
    <row r="14" spans="1:12" ht="43.8" customHeight="1" x14ac:dyDescent="0.3">
      <c r="A14" s="30" t="s">
        <v>78</v>
      </c>
      <c r="B14" s="29" t="s">
        <v>79</v>
      </c>
      <c r="C14" s="26" t="s">
        <v>75</v>
      </c>
      <c r="D14" s="26" t="s">
        <v>27</v>
      </c>
      <c r="E14" s="16">
        <f>'OCENA WNIOSKÓW'!T25</f>
        <v>49.8</v>
      </c>
      <c r="F14" s="12">
        <f>'OCENA WNIOSKÓW'!X25</f>
        <v>15</v>
      </c>
      <c r="G14" s="13">
        <f>'OCENA WNIOSKÓW'!Y25</f>
        <v>64.8</v>
      </c>
      <c r="H14" s="44">
        <f t="shared" si="0"/>
        <v>216</v>
      </c>
      <c r="I14" s="58">
        <v>265.68</v>
      </c>
      <c r="J14" s="46">
        <f t="shared" si="1"/>
        <v>619.91999999999996</v>
      </c>
      <c r="K14" s="23"/>
      <c r="L14" s="23">
        <f t="shared" si="2"/>
        <v>-216</v>
      </c>
    </row>
    <row r="15" spans="1:12" ht="43.8" customHeight="1" x14ac:dyDescent="0.3">
      <c r="A15" s="30" t="s">
        <v>67</v>
      </c>
      <c r="B15" s="29" t="s">
        <v>68</v>
      </c>
      <c r="C15" s="26" t="s">
        <v>69</v>
      </c>
      <c r="D15" s="26" t="s">
        <v>27</v>
      </c>
      <c r="E15" s="16">
        <f>'OCENA WNIOSKÓW'!T19</f>
        <v>49.1</v>
      </c>
      <c r="F15" s="12">
        <f>'OCENA WNIOSKÓW'!X19</f>
        <v>15</v>
      </c>
      <c r="G15" s="13">
        <f>'OCENA WNIOSKÓW'!Y19</f>
        <v>64.099999999999994</v>
      </c>
      <c r="H15" s="44">
        <f t="shared" si="0"/>
        <v>178.2</v>
      </c>
      <c r="I15" s="58">
        <v>219.18600000000001</v>
      </c>
      <c r="J15" s="46">
        <f t="shared" si="1"/>
        <v>511.43399999999997</v>
      </c>
      <c r="K15" s="23">
        <f>H15/0.3*0.5</f>
        <v>297</v>
      </c>
      <c r="L15" s="23">
        <f t="shared" si="2"/>
        <v>118.80000000000001</v>
      </c>
    </row>
    <row r="16" spans="1:12" ht="43.8" customHeight="1" x14ac:dyDescent="0.3">
      <c r="A16" s="30" t="s">
        <v>70</v>
      </c>
      <c r="B16" s="29" t="s">
        <v>28</v>
      </c>
      <c r="C16" s="26" t="s">
        <v>69</v>
      </c>
      <c r="D16" s="26" t="s">
        <v>27</v>
      </c>
      <c r="E16" s="16">
        <f>'OCENA WNIOSKÓW'!T20</f>
        <v>48.8</v>
      </c>
      <c r="F16" s="12">
        <f>'OCENA WNIOSKÓW'!X20</f>
        <v>15</v>
      </c>
      <c r="G16" s="13">
        <f>'OCENA WNIOSKÓW'!Y20</f>
        <v>63.8</v>
      </c>
      <c r="H16" s="44">
        <f t="shared" si="0"/>
        <v>881.99999999999989</v>
      </c>
      <c r="I16" s="58">
        <v>1084.8599999999999</v>
      </c>
      <c r="J16" s="46">
        <f t="shared" si="1"/>
        <v>2531.3399999999997</v>
      </c>
      <c r="K16" s="23">
        <f>H16/0.3*0.5</f>
        <v>1469.9999999999998</v>
      </c>
      <c r="L16" s="23">
        <f t="shared" si="2"/>
        <v>587.99999999999989</v>
      </c>
    </row>
    <row r="17" spans="1:13" ht="43.8" customHeight="1" x14ac:dyDescent="0.3">
      <c r="A17" s="30" t="s">
        <v>35</v>
      </c>
      <c r="B17" s="29" t="s">
        <v>36</v>
      </c>
      <c r="C17" s="26" t="s">
        <v>34</v>
      </c>
      <c r="D17" s="26" t="s">
        <v>27</v>
      </c>
      <c r="E17" s="16">
        <f>'OCENA WNIOSKÓW'!T4</f>
        <v>47.6</v>
      </c>
      <c r="F17" s="12">
        <f>'OCENA WNIOSKÓW'!X4</f>
        <v>14</v>
      </c>
      <c r="G17" s="13">
        <f>'OCENA WNIOSKÓW'!Y4</f>
        <v>61.6</v>
      </c>
      <c r="H17" s="44">
        <f t="shared" si="0"/>
        <v>302.39999999999998</v>
      </c>
      <c r="I17" s="58">
        <v>371.952</v>
      </c>
      <c r="J17" s="46">
        <f t="shared" si="1"/>
        <v>867.88800000000003</v>
      </c>
      <c r="K17" s="23"/>
      <c r="L17" s="23">
        <f t="shared" si="2"/>
        <v>-302.39999999999998</v>
      </c>
    </row>
    <row r="18" spans="1:13" ht="43.8" customHeight="1" x14ac:dyDescent="0.3">
      <c r="A18" s="30" t="s">
        <v>54</v>
      </c>
      <c r="B18" s="29" t="s">
        <v>30</v>
      </c>
      <c r="C18" s="26" t="s">
        <v>32</v>
      </c>
      <c r="D18" s="26" t="s">
        <v>27</v>
      </c>
      <c r="E18" s="16">
        <f>'OCENA WNIOSKÓW'!T13</f>
        <v>47.7</v>
      </c>
      <c r="F18" s="12">
        <f>'OCENA WNIOSKÓW'!X13</f>
        <v>13</v>
      </c>
      <c r="G18" s="13">
        <f>'OCENA WNIOSKÓW'!Y13</f>
        <v>60.7</v>
      </c>
      <c r="H18" s="44">
        <f t="shared" si="0"/>
        <v>151.19999999999999</v>
      </c>
      <c r="I18" s="58">
        <v>185.976</v>
      </c>
      <c r="J18" s="46">
        <f t="shared" si="1"/>
        <v>433.94400000000002</v>
      </c>
      <c r="K18" s="23"/>
      <c r="L18" s="23">
        <f t="shared" si="2"/>
        <v>-151.19999999999999</v>
      </c>
    </row>
    <row r="19" spans="1:13" ht="43.8" customHeight="1" x14ac:dyDescent="0.3">
      <c r="A19" s="30" t="s">
        <v>39</v>
      </c>
      <c r="B19" s="29" t="s">
        <v>40</v>
      </c>
      <c r="C19" s="26" t="s">
        <v>29</v>
      </c>
      <c r="D19" s="26" t="s">
        <v>27</v>
      </c>
      <c r="E19" s="16">
        <f>'OCENA WNIOSKÓW'!T6</f>
        <v>45.6</v>
      </c>
      <c r="F19" s="12">
        <f>'OCENA WNIOSKÓW'!X6</f>
        <v>15</v>
      </c>
      <c r="G19" s="13">
        <f>'OCENA WNIOSKÓW'!Y6</f>
        <v>60.6</v>
      </c>
      <c r="H19" s="44">
        <f t="shared" si="0"/>
        <v>94.5</v>
      </c>
      <c r="I19" s="58">
        <v>116.235</v>
      </c>
      <c r="J19" s="46">
        <f t="shared" si="1"/>
        <v>271.21499999999997</v>
      </c>
      <c r="K19" s="23"/>
      <c r="L19" s="23">
        <f t="shared" si="2"/>
        <v>-94.5</v>
      </c>
    </row>
    <row r="20" spans="1:13" ht="43.8" customHeight="1" x14ac:dyDescent="0.3">
      <c r="A20" s="30" t="s">
        <v>43</v>
      </c>
      <c r="B20" s="29" t="s">
        <v>44</v>
      </c>
      <c r="C20" s="26" t="s">
        <v>24</v>
      </c>
      <c r="D20" s="26" t="s">
        <v>27</v>
      </c>
      <c r="E20" s="16">
        <f>'OCENA WNIOSKÓW'!T8</f>
        <v>45.5</v>
      </c>
      <c r="F20" s="12">
        <f>'OCENA WNIOSKÓW'!X8</f>
        <v>15</v>
      </c>
      <c r="G20" s="13">
        <f>'OCENA WNIOSKÓW'!Y8</f>
        <v>60.5</v>
      </c>
      <c r="H20" s="44">
        <f t="shared" si="0"/>
        <v>360</v>
      </c>
      <c r="I20" s="58">
        <v>442.8</v>
      </c>
      <c r="J20" s="46">
        <f t="shared" si="1"/>
        <v>1033.2</v>
      </c>
      <c r="K20" s="23">
        <f>H20/0.3*0.5</f>
        <v>600</v>
      </c>
      <c r="L20" s="23">
        <f t="shared" si="2"/>
        <v>240</v>
      </c>
      <c r="M20" s="21"/>
    </row>
    <row r="21" spans="1:13" ht="43.8" customHeight="1" x14ac:dyDescent="0.3">
      <c r="A21" s="30" t="s">
        <v>33</v>
      </c>
      <c r="B21" s="29" t="s">
        <v>31</v>
      </c>
      <c r="C21" s="26" t="s">
        <v>34</v>
      </c>
      <c r="D21" s="26" t="s">
        <v>27</v>
      </c>
      <c r="E21" s="16">
        <f>'OCENA WNIOSKÓW'!T3</f>
        <v>46.2</v>
      </c>
      <c r="F21" s="12">
        <f>'OCENA WNIOSKÓW'!X3</f>
        <v>14</v>
      </c>
      <c r="G21" s="13">
        <f>'OCENA WNIOSKÓW'!Y3</f>
        <v>60.2</v>
      </c>
      <c r="H21" s="44">
        <f t="shared" si="0"/>
        <v>270</v>
      </c>
      <c r="I21" s="58">
        <v>332.1</v>
      </c>
      <c r="J21" s="46">
        <f t="shared" si="1"/>
        <v>774.90000000000009</v>
      </c>
      <c r="K21" s="23">
        <f>H21/0.3*0.5</f>
        <v>450</v>
      </c>
      <c r="L21" s="23">
        <f t="shared" si="2"/>
        <v>180</v>
      </c>
    </row>
    <row r="22" spans="1:13" ht="43.8" customHeight="1" x14ac:dyDescent="0.3">
      <c r="A22" s="30" t="s">
        <v>65</v>
      </c>
      <c r="B22" s="29" t="s">
        <v>66</v>
      </c>
      <c r="C22" s="26" t="s">
        <v>62</v>
      </c>
      <c r="D22" s="26" t="s">
        <v>27</v>
      </c>
      <c r="E22" s="16">
        <f>'OCENA WNIOSKÓW'!T18</f>
        <v>45</v>
      </c>
      <c r="F22" s="12">
        <f>'OCENA WNIOSKÓW'!X18</f>
        <v>14</v>
      </c>
      <c r="G22" s="13">
        <f>'OCENA WNIOSKÓW'!Y18</f>
        <v>59</v>
      </c>
      <c r="H22" s="44">
        <f t="shared" si="0"/>
        <v>216</v>
      </c>
      <c r="I22" s="47">
        <v>265.68</v>
      </c>
      <c r="J22" s="46">
        <f t="shared" si="1"/>
        <v>619.91999999999996</v>
      </c>
      <c r="K22" s="23">
        <f>H22/0.3*0.5</f>
        <v>360</v>
      </c>
      <c r="L22" s="23">
        <f t="shared" si="2"/>
        <v>144</v>
      </c>
      <c r="M22" s="21"/>
    </row>
    <row r="23" spans="1:13" ht="43.8" customHeight="1" x14ac:dyDescent="0.3">
      <c r="A23" s="30" t="s">
        <v>45</v>
      </c>
      <c r="B23" s="29" t="s">
        <v>46</v>
      </c>
      <c r="C23" s="26" t="s">
        <v>24</v>
      </c>
      <c r="D23" s="26" t="s">
        <v>27</v>
      </c>
      <c r="E23" s="16">
        <f>'OCENA WNIOSKÓW'!T9</f>
        <v>44.25</v>
      </c>
      <c r="F23" s="12">
        <f>'OCENA WNIOSKÓW'!X9</f>
        <v>15</v>
      </c>
      <c r="G23" s="13">
        <f>'OCENA WNIOSKÓW'!Y9</f>
        <v>59.25</v>
      </c>
      <c r="H23" s="44">
        <f t="shared" si="0"/>
        <v>97.2</v>
      </c>
      <c r="I23" s="58">
        <v>119.556</v>
      </c>
      <c r="J23" s="46">
        <f t="shared" si="1"/>
        <v>278.96399999999994</v>
      </c>
      <c r="K23" s="23"/>
      <c r="L23" s="23">
        <f t="shared" si="2"/>
        <v>-97.2</v>
      </c>
    </row>
    <row r="24" spans="1:13" ht="43.8" customHeight="1" x14ac:dyDescent="0.3">
      <c r="A24" s="30" t="s">
        <v>50</v>
      </c>
      <c r="B24" s="29" t="s">
        <v>51</v>
      </c>
      <c r="C24" s="26" t="s">
        <v>32</v>
      </c>
      <c r="D24" s="26" t="s">
        <v>27</v>
      </c>
      <c r="E24" s="16">
        <f>'OCENA WNIOSKÓW'!T11</f>
        <v>43.9</v>
      </c>
      <c r="F24" s="12">
        <f>'OCENA WNIOSKÓW'!X11</f>
        <v>13</v>
      </c>
      <c r="G24" s="13">
        <f>'OCENA WNIOSKÓW'!Y11</f>
        <v>56.9</v>
      </c>
      <c r="H24" s="44">
        <f t="shared" si="0"/>
        <v>345.6</v>
      </c>
      <c r="I24" s="58">
        <v>425.08800000000002</v>
      </c>
      <c r="J24" s="46">
        <f t="shared" si="1"/>
        <v>991.87199999999996</v>
      </c>
      <c r="K24" s="23"/>
      <c r="L24" s="23">
        <f t="shared" si="2"/>
        <v>-345.6</v>
      </c>
    </row>
    <row r="25" spans="1:13" ht="43.8" customHeight="1" x14ac:dyDescent="0.3">
      <c r="J25" s="21">
        <f>SUM(J2:J24)</f>
        <v>30228.856000000003</v>
      </c>
    </row>
  </sheetData>
  <autoFilter ref="A1:L24" xr:uid="{E3235F8B-E35A-43AA-826C-EDE917F8D773}"/>
  <sortState xmlns:xlrd2="http://schemas.microsoft.com/office/spreadsheetml/2017/richdata2" ref="A2:L25">
    <sortCondition descending="1" ref="G1:G25"/>
  </sortState>
  <conditionalFormatting sqref="J1:J1048576">
    <cfRule type="cellIs" dxfId="1" priority="1" operator="greaterThan">
      <formula>6000</formula>
    </cfRule>
  </conditionalFormatting>
  <conditionalFormatting sqref="L1:L1048576">
    <cfRule type="cellIs" dxfId="0" priority="2" operator="lessThan">
      <formula>0</formula>
    </cfRule>
  </conditionalFormatting>
  <hyperlinks>
    <hyperlink ref="A21" location="'114_2023_4'!A1" display="TUTTI.pl 114_2023_4" xr:uid="{DEFBBE38-1175-48D3-89BE-9F381EC64F15}"/>
    <hyperlink ref="A17" location="'115_2023_4'!A1" display="TUTTI.pl 115_2023_4" xr:uid="{F8ADDADA-B18B-4B41-AE87-662FF54D5125}"/>
    <hyperlink ref="A13" location="'116_2023_4'!A1" display="TUTTI.pl 116_2023_4" xr:uid="{89BD80C6-5240-4CDA-B8C0-349D98CD1295}"/>
    <hyperlink ref="A19" location="'117_2023_4'!A1" display="TUTTI.pl 117_2023_4" xr:uid="{3E2A2740-9176-4AFA-997F-0A7CBB946FB2}"/>
    <hyperlink ref="A5" location="'118_2023_4'!A1" display="TUTTI.pl 118_2023_4" xr:uid="{20A65CC1-0EBA-4F52-9969-855B3B9839C2}"/>
    <hyperlink ref="A20" location="'119_2023_4'!A1" display="TUTTI.pl 119_2023_4" xr:uid="{73E03048-A1C4-4E75-B536-40FB4B5A249B}"/>
    <hyperlink ref="A23" location="'120_2023_4'!A1" display="TUTTI.pl 120_2023_4" xr:uid="{014CCF96-FDFC-411B-9B61-545CBEEE9F92}"/>
    <hyperlink ref="A3" location="'121_2023_4'!A1" display="TUTTI.pl 121_2023_4" xr:uid="{80759D7A-D5D8-4510-BC6A-0721DA9AF3F9}"/>
    <hyperlink ref="A24" location="'122_2023_4'!A1" display="TUTTI.pl 122_2023_4" xr:uid="{48C5DA76-A69F-41BB-B081-333F72E40CC2}"/>
    <hyperlink ref="A7" location="'123_2023_4'!A1" display="TUTTI.pl 123_2023_4" xr:uid="{D18455D2-BC59-44CC-902A-677B8C868874}"/>
    <hyperlink ref="A18" location="'124_2023_4'!A1" display="TUTTI.pl 124_2023_4" xr:uid="{83AF72E9-5175-4762-81D0-B865083F06E8}"/>
    <hyperlink ref="A8" location="'125_2023_4'!A1" display="TUTTI.pl 125_2023_4" xr:uid="{3FFAC02F-D316-4427-9F4B-3F729C63B70B}"/>
    <hyperlink ref="A2" location="'126_2023_4'!A1" display="TUTTI.pl 126_2023_4" xr:uid="{8CB4EA6D-BF8F-4BA8-ACE3-111D6304057B}"/>
    <hyperlink ref="A10" location="'127_2023_4'!A1" display="TUTTI.pl 127_2023_4" xr:uid="{0AA32EE2-3E17-40A3-AE97-3FA0C4C1EE08}"/>
    <hyperlink ref="A11" location="'128_2023_4'!A1" display="TUTTI.pl 128_2023_4" xr:uid="{7076EB44-E33E-4E37-BB5E-2E5CC1634A3F}"/>
    <hyperlink ref="A22" location="'129_2023_4'!A1" display="TUTTI.pl 129_2023_4" xr:uid="{5F1DA204-42BF-45FD-BB1A-2268A5FF8B3D}"/>
    <hyperlink ref="A15" location="'130_2023_4'!A1" display="TUTTI.pl 130_2023_4" xr:uid="{AC4C4FAE-206C-421A-9001-C267C2E4D815}"/>
    <hyperlink ref="A16" location="'131_2023_4'!A1" display="TUTTI.pl 131_2023_4" xr:uid="{C3A8B263-53DA-47D8-BF14-C7B6931A63B2}"/>
    <hyperlink ref="A6" location="'132_2023_4'!A1" display="TUTTI.pl 132_2023_4" xr:uid="{A5045876-1F24-4884-8039-3904E26A6782}"/>
    <hyperlink ref="A4" location="'133_2023_4'!A1" display="TUTTI.pl 133_2023_4" xr:uid="{D624C2A4-A803-40D4-9EBF-DCB69510630D}"/>
    <hyperlink ref="A12" location="'134_2023_4'!A1" display="TUTTI.pl 134_2023_4" xr:uid="{1CC85CC8-20A0-4EAE-AFC8-1FC34609F3B7}"/>
    <hyperlink ref="A9" location="'135_2023_4'!A1" display="TUTTI.pl 135_2023_4" xr:uid="{8A0E2FB4-73DA-445F-84CF-FC1A3DF6E65B}"/>
    <hyperlink ref="A14" location="'136_2023_4'!A1" display="TUTTI.pl 136_2023_4" xr:uid="{D8F27307-EED3-4011-A73A-FB2F81B68F46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OCENA WNIOSKÓW</vt:lpstr>
      <vt:lpstr>LISTA</vt:lpstr>
      <vt:lpstr>lista z kwotami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2021-10-29T08:31:18Z</dcterms:created>
  <dcterms:modified xsi:type="dcterms:W3CDTF">2023-12-27T15:53:15Z</dcterms:modified>
</cp:coreProperties>
</file>